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da\Desktop\ДЛЯ BASGOV\"/>
    </mc:Choice>
  </mc:AlternateContent>
  <bookViews>
    <workbookView xWindow="0" yWindow="0" windowWidth="28800" windowHeight="12330"/>
  </bookViews>
  <sheets>
    <sheet name="Титульный лист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 (1)" sheetId="7" r:id="rId7"/>
    <sheet name="1.6 (2)" sheetId="8" r:id="rId8"/>
    <sheet name="1.6 (3)" sheetId="9" r:id="rId9"/>
    <sheet name="1.6 (4)" sheetId="10" r:id="rId10"/>
    <sheet name="1.7" sheetId="11" r:id="rId11"/>
    <sheet name="1.8.1" sheetId="12" r:id="rId12"/>
    <sheet name="1.8.2" sheetId="13" r:id="rId13"/>
    <sheet name="1.9" sheetId="14" r:id="rId14"/>
    <sheet name="2.1 (1)" sheetId="15" r:id="rId15"/>
    <sheet name="2.1 (2)" sheetId="16" r:id="rId16"/>
    <sheet name="2.2" sheetId="17" r:id="rId17"/>
    <sheet name="2.3 (1)" sheetId="18" r:id="rId18"/>
    <sheet name="2.4" sheetId="19" r:id="rId19"/>
    <sheet name="2.5 (1)" sheetId="20" r:id="rId20"/>
    <sheet name="2.5 (2)" sheetId="21" r:id="rId21"/>
    <sheet name="2.5 (3)" sheetId="22" r:id="rId22"/>
    <sheet name="2.5 (4)" sheetId="23" r:id="rId23"/>
    <sheet name="2.6 (1)" sheetId="24" r:id="rId24"/>
    <sheet name="2.6 (2)" sheetId="25" r:id="rId25"/>
    <sheet name="2.6 (3)" sheetId="26" r:id="rId26"/>
    <sheet name="2.6 (4)" sheetId="27" r:id="rId27"/>
    <sheet name="2.7" sheetId="28" r:id="rId28"/>
  </sheets>
  <calcPr calcId="162913"/>
</workbook>
</file>

<file path=xl/calcChain.xml><?xml version="1.0" encoding="utf-8"?>
<calcChain xmlns="http://schemas.openxmlformats.org/spreadsheetml/2006/main">
  <c r="O49" i="27" l="1"/>
  <c r="N49" i="27"/>
  <c r="M49" i="27"/>
  <c r="L49" i="27"/>
  <c r="K49" i="27"/>
  <c r="J49" i="27"/>
  <c r="I49" i="27"/>
  <c r="H49" i="27"/>
  <c r="G49" i="27"/>
  <c r="F49" i="27"/>
  <c r="E49" i="27"/>
  <c r="D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49" i="27" s="1"/>
  <c r="Z50" i="26"/>
  <c r="Y50" i="26"/>
  <c r="X50" i="26"/>
  <c r="W50" i="26"/>
  <c r="V50" i="26"/>
  <c r="U50" i="26"/>
  <c r="R50" i="26"/>
  <c r="Q50" i="26"/>
  <c r="P50" i="26"/>
  <c r="O50" i="26"/>
  <c r="N50" i="26"/>
  <c r="M50" i="26"/>
  <c r="K50" i="26"/>
  <c r="J50" i="26"/>
  <c r="I50" i="26"/>
  <c r="H50" i="26"/>
  <c r="G50" i="26"/>
  <c r="F50" i="26"/>
  <c r="E50" i="26"/>
  <c r="T49" i="26"/>
  <c r="S49" i="26"/>
  <c r="L49" i="26"/>
  <c r="K49" i="26"/>
  <c r="D49" i="26"/>
  <c r="C49" i="26"/>
  <c r="T48" i="26"/>
  <c r="S48" i="26"/>
  <c r="L48" i="26"/>
  <c r="K48" i="26"/>
  <c r="D48" i="26"/>
  <c r="C48" i="26"/>
  <c r="T47" i="26"/>
  <c r="S47" i="26"/>
  <c r="L47" i="26"/>
  <c r="K47" i="26"/>
  <c r="D47" i="26"/>
  <c r="C47" i="26"/>
  <c r="T46" i="26"/>
  <c r="S46" i="26"/>
  <c r="L46" i="26"/>
  <c r="K46" i="26"/>
  <c r="D46" i="26"/>
  <c r="C46" i="26"/>
  <c r="T45" i="26"/>
  <c r="S45" i="26"/>
  <c r="L45" i="26"/>
  <c r="K45" i="26"/>
  <c r="D45" i="26"/>
  <c r="C45" i="26"/>
  <c r="T44" i="26"/>
  <c r="S44" i="26"/>
  <c r="L44" i="26"/>
  <c r="K44" i="26"/>
  <c r="D44" i="26"/>
  <c r="C44" i="26"/>
  <c r="T43" i="26"/>
  <c r="S43" i="26"/>
  <c r="L43" i="26"/>
  <c r="K43" i="26"/>
  <c r="D43" i="26"/>
  <c r="C43" i="26"/>
  <c r="T42" i="26"/>
  <c r="S42" i="26"/>
  <c r="L42" i="26"/>
  <c r="K42" i="26"/>
  <c r="D42" i="26"/>
  <c r="C42" i="26"/>
  <c r="T41" i="26"/>
  <c r="S41" i="26"/>
  <c r="L41" i="26"/>
  <c r="K41" i="26"/>
  <c r="D41" i="26"/>
  <c r="C41" i="26"/>
  <c r="T40" i="26"/>
  <c r="S40" i="26"/>
  <c r="L40" i="26"/>
  <c r="K40" i="26"/>
  <c r="D40" i="26"/>
  <c r="C40" i="26"/>
  <c r="T39" i="26"/>
  <c r="S39" i="26"/>
  <c r="L39" i="26"/>
  <c r="K39" i="26"/>
  <c r="D39" i="26"/>
  <c r="C39" i="26"/>
  <c r="T38" i="26"/>
  <c r="S38" i="26"/>
  <c r="L38" i="26"/>
  <c r="K38" i="26"/>
  <c r="D38" i="26"/>
  <c r="C38" i="26"/>
  <c r="T37" i="26"/>
  <c r="S37" i="26"/>
  <c r="L37" i="26"/>
  <c r="K37" i="26"/>
  <c r="D37" i="26"/>
  <c r="C37" i="26"/>
  <c r="T36" i="26"/>
  <c r="S36" i="26"/>
  <c r="L36" i="26"/>
  <c r="K36" i="26"/>
  <c r="D36" i="26"/>
  <c r="C36" i="26"/>
  <c r="T35" i="26"/>
  <c r="S35" i="26"/>
  <c r="L35" i="26"/>
  <c r="K35" i="26"/>
  <c r="D35" i="26"/>
  <c r="C35" i="26"/>
  <c r="T34" i="26"/>
  <c r="S34" i="26"/>
  <c r="L34" i="26"/>
  <c r="K34" i="26"/>
  <c r="D34" i="26"/>
  <c r="C34" i="26"/>
  <c r="T33" i="26"/>
  <c r="S33" i="26"/>
  <c r="L33" i="26"/>
  <c r="K33" i="26"/>
  <c r="D33" i="26"/>
  <c r="C33" i="26"/>
  <c r="T32" i="26"/>
  <c r="S32" i="26"/>
  <c r="L32" i="26"/>
  <c r="K32" i="26"/>
  <c r="D32" i="26"/>
  <c r="C32" i="26"/>
  <c r="T31" i="26"/>
  <c r="S31" i="26"/>
  <c r="L31" i="26"/>
  <c r="K31" i="26"/>
  <c r="D31" i="26"/>
  <c r="C31" i="26"/>
  <c r="T30" i="26"/>
  <c r="S30" i="26"/>
  <c r="L30" i="26"/>
  <c r="K30" i="26"/>
  <c r="D30" i="26"/>
  <c r="C30" i="26"/>
  <c r="T29" i="26"/>
  <c r="S29" i="26"/>
  <c r="L29" i="26"/>
  <c r="K29" i="26"/>
  <c r="D29" i="26"/>
  <c r="C29" i="26"/>
  <c r="T28" i="26"/>
  <c r="S28" i="26"/>
  <c r="L28" i="26"/>
  <c r="K28" i="26"/>
  <c r="D28" i="26"/>
  <c r="C28" i="26"/>
  <c r="T27" i="26"/>
  <c r="S27" i="26"/>
  <c r="L27" i="26"/>
  <c r="K27" i="26"/>
  <c r="D27" i="26"/>
  <c r="C27" i="26"/>
  <c r="T26" i="26"/>
  <c r="S26" i="26"/>
  <c r="L26" i="26"/>
  <c r="K26" i="26"/>
  <c r="D26" i="26"/>
  <c r="C26" i="26"/>
  <c r="T25" i="26"/>
  <c r="S25" i="26"/>
  <c r="L25" i="26"/>
  <c r="K25" i="26"/>
  <c r="D25" i="26"/>
  <c r="C25" i="26"/>
  <c r="T24" i="26"/>
  <c r="S24" i="26"/>
  <c r="L24" i="26"/>
  <c r="K24" i="26"/>
  <c r="D24" i="26"/>
  <c r="C24" i="26"/>
  <c r="T23" i="26"/>
  <c r="S23" i="26"/>
  <c r="L23" i="26"/>
  <c r="K23" i="26"/>
  <c r="D23" i="26"/>
  <c r="C23" i="26"/>
  <c r="T22" i="26"/>
  <c r="S22" i="26"/>
  <c r="L22" i="26"/>
  <c r="K22" i="26"/>
  <c r="D22" i="26"/>
  <c r="C22" i="26"/>
  <c r="T21" i="26"/>
  <c r="S21" i="26"/>
  <c r="L21" i="26"/>
  <c r="K21" i="26"/>
  <c r="D21" i="26"/>
  <c r="C21" i="26"/>
  <c r="T20" i="26"/>
  <c r="S20" i="26"/>
  <c r="L20" i="26"/>
  <c r="K20" i="26"/>
  <c r="D20" i="26"/>
  <c r="C20" i="26"/>
  <c r="T19" i="26"/>
  <c r="S19" i="26"/>
  <c r="L19" i="26"/>
  <c r="K19" i="26"/>
  <c r="D19" i="26"/>
  <c r="C19" i="26"/>
  <c r="T18" i="26"/>
  <c r="S18" i="26"/>
  <c r="L18" i="26"/>
  <c r="K18" i="26"/>
  <c r="D18" i="26"/>
  <c r="C18" i="26"/>
  <c r="T17" i="26"/>
  <c r="S17" i="26"/>
  <c r="L17" i="26"/>
  <c r="K17" i="26"/>
  <c r="D17" i="26"/>
  <c r="C17" i="26"/>
  <c r="T16" i="26"/>
  <c r="S16" i="26"/>
  <c r="L16" i="26"/>
  <c r="K16" i="26"/>
  <c r="D16" i="26"/>
  <c r="C16" i="26"/>
  <c r="T15" i="26"/>
  <c r="S15" i="26"/>
  <c r="L15" i="26"/>
  <c r="K15" i="26"/>
  <c r="D15" i="26"/>
  <c r="C15" i="26"/>
  <c r="T14" i="26"/>
  <c r="S14" i="26"/>
  <c r="L14" i="26"/>
  <c r="K14" i="26"/>
  <c r="D14" i="26"/>
  <c r="C14" i="26"/>
  <c r="T13" i="26"/>
  <c r="S13" i="26"/>
  <c r="L13" i="26"/>
  <c r="K13" i="26"/>
  <c r="D13" i="26"/>
  <c r="C13" i="26"/>
  <c r="T12" i="26"/>
  <c r="S12" i="26"/>
  <c r="L12" i="26"/>
  <c r="K12" i="26"/>
  <c r="D12" i="26"/>
  <c r="C12" i="26"/>
  <c r="T11" i="26"/>
  <c r="S11" i="26"/>
  <c r="L11" i="26"/>
  <c r="K11" i="26"/>
  <c r="D11" i="26"/>
  <c r="C11" i="26"/>
  <c r="T10" i="26"/>
  <c r="S10" i="26"/>
  <c r="L10" i="26"/>
  <c r="K10" i="26"/>
  <c r="D10" i="26"/>
  <c r="C10" i="26"/>
  <c r="T9" i="26"/>
  <c r="S9" i="26"/>
  <c r="L9" i="26"/>
  <c r="K9" i="26"/>
  <c r="D9" i="26"/>
  <c r="C9" i="26"/>
  <c r="T8" i="26"/>
  <c r="T50" i="26" s="1"/>
  <c r="S8" i="26"/>
  <c r="S50" i="26" s="1"/>
  <c r="L8" i="26"/>
  <c r="L50" i="26" s="1"/>
  <c r="K8" i="26"/>
  <c r="D8" i="26"/>
  <c r="D50" i="26" s="1"/>
  <c r="C8" i="26"/>
  <c r="C50" i="26" s="1"/>
  <c r="K48" i="25"/>
  <c r="J48" i="25"/>
  <c r="I48" i="25"/>
  <c r="H48" i="25"/>
  <c r="F48" i="25"/>
  <c r="E48" i="25"/>
  <c r="D48" i="25"/>
  <c r="G47" i="25"/>
  <c r="C47" i="25"/>
  <c r="G46" i="25"/>
  <c r="C46" i="25"/>
  <c r="G45" i="25"/>
  <c r="C45" i="25"/>
  <c r="G44" i="25"/>
  <c r="C44" i="25"/>
  <c r="G43" i="25"/>
  <c r="C43" i="25"/>
  <c r="G42" i="25"/>
  <c r="C42" i="25"/>
  <c r="G41" i="25"/>
  <c r="C41" i="25"/>
  <c r="G40" i="25"/>
  <c r="C40" i="25"/>
  <c r="G39" i="25"/>
  <c r="C39" i="25"/>
  <c r="G38" i="25"/>
  <c r="C38" i="25"/>
  <c r="G37" i="25"/>
  <c r="C37" i="25"/>
  <c r="G36" i="25"/>
  <c r="C36" i="25"/>
  <c r="G35" i="25"/>
  <c r="C35" i="25"/>
  <c r="G34" i="25"/>
  <c r="C34" i="25"/>
  <c r="G33" i="25"/>
  <c r="C33" i="25"/>
  <c r="G32" i="25"/>
  <c r="C32" i="25"/>
  <c r="G31" i="25"/>
  <c r="C31" i="25"/>
  <c r="G30" i="25"/>
  <c r="C30" i="25"/>
  <c r="G29" i="25"/>
  <c r="C29" i="25"/>
  <c r="G28" i="25"/>
  <c r="C28" i="25"/>
  <c r="G27" i="25"/>
  <c r="C27" i="25"/>
  <c r="G26" i="25"/>
  <c r="C26" i="25"/>
  <c r="G25" i="25"/>
  <c r="C25" i="25"/>
  <c r="G24" i="25"/>
  <c r="C24" i="25"/>
  <c r="G23" i="25"/>
  <c r="C23" i="25"/>
  <c r="G22" i="25"/>
  <c r="C22" i="25"/>
  <c r="G21" i="25"/>
  <c r="C21" i="25"/>
  <c r="G20" i="25"/>
  <c r="C20" i="25"/>
  <c r="G19" i="25"/>
  <c r="C19" i="25"/>
  <c r="G18" i="25"/>
  <c r="C18" i="25"/>
  <c r="G17" i="25"/>
  <c r="C17" i="25"/>
  <c r="G16" i="25"/>
  <c r="C16" i="25"/>
  <c r="G15" i="25"/>
  <c r="C15" i="25"/>
  <c r="G14" i="25"/>
  <c r="C14" i="25"/>
  <c r="G13" i="25"/>
  <c r="C13" i="25"/>
  <c r="G12" i="25"/>
  <c r="C12" i="25"/>
  <c r="G11" i="25"/>
  <c r="C11" i="25"/>
  <c r="G10" i="25"/>
  <c r="C10" i="25"/>
  <c r="G9" i="25"/>
  <c r="C9" i="25"/>
  <c r="G8" i="25"/>
  <c r="C8" i="25"/>
  <c r="G7" i="25"/>
  <c r="C7" i="25"/>
  <c r="G6" i="25"/>
  <c r="G48" i="25" s="1"/>
  <c r="C6" i="25"/>
  <c r="C48" i="25" s="1"/>
  <c r="J50" i="24"/>
  <c r="I50" i="24"/>
  <c r="H50" i="24"/>
  <c r="G50" i="24"/>
  <c r="F50" i="24"/>
  <c r="E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20" i="24"/>
  <c r="C20" i="24"/>
  <c r="D19" i="24"/>
  <c r="C19" i="24"/>
  <c r="D18" i="24"/>
  <c r="C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D8" i="24"/>
  <c r="D50" i="24" s="1"/>
  <c r="C8" i="24"/>
  <c r="C50" i="24" s="1"/>
  <c r="K23" i="23"/>
  <c r="J23" i="23"/>
  <c r="I23" i="23"/>
  <c r="H23" i="23"/>
  <c r="G23" i="23"/>
  <c r="F23" i="23"/>
  <c r="E23" i="23"/>
  <c r="D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23" i="23" s="1"/>
  <c r="M16" i="22"/>
  <c r="L16" i="22"/>
  <c r="K16" i="22"/>
  <c r="J16" i="22"/>
  <c r="I16" i="22"/>
  <c r="H16" i="22"/>
  <c r="G16" i="22"/>
  <c r="F16" i="22"/>
  <c r="E16" i="22"/>
  <c r="D16" i="22"/>
  <c r="C16" i="22"/>
  <c r="M12" i="22"/>
  <c r="L12" i="22"/>
  <c r="K12" i="22"/>
  <c r="J12" i="22"/>
  <c r="I12" i="22"/>
  <c r="H12" i="22"/>
  <c r="G12" i="22"/>
  <c r="F12" i="22"/>
  <c r="E12" i="22"/>
  <c r="D12" i="22"/>
  <c r="C12" i="22"/>
  <c r="M8" i="22"/>
  <c r="L8" i="22"/>
  <c r="K8" i="22"/>
  <c r="J8" i="22"/>
  <c r="I8" i="22"/>
  <c r="H8" i="22"/>
  <c r="G8" i="22"/>
  <c r="F8" i="22"/>
  <c r="E8" i="22"/>
  <c r="D8" i="22"/>
  <c r="C8" i="22"/>
  <c r="M4" i="22"/>
  <c r="M20" i="22" s="1"/>
  <c r="L4" i="22"/>
  <c r="L20" i="22" s="1"/>
  <c r="K4" i="22"/>
  <c r="K20" i="22" s="1"/>
  <c r="J4" i="22"/>
  <c r="J20" i="22" s="1"/>
  <c r="I4" i="22"/>
  <c r="I20" i="22" s="1"/>
  <c r="H4" i="22"/>
  <c r="H20" i="22" s="1"/>
  <c r="G4" i="22"/>
  <c r="G20" i="22" s="1"/>
  <c r="F4" i="22"/>
  <c r="F20" i="22" s="1"/>
  <c r="E4" i="22"/>
  <c r="E20" i="22" s="1"/>
  <c r="D4" i="22"/>
  <c r="D20" i="22" s="1"/>
  <c r="C4" i="22"/>
  <c r="C20" i="22" s="1"/>
  <c r="N17" i="21"/>
  <c r="M17" i="21"/>
  <c r="L17" i="21"/>
  <c r="K17" i="21"/>
  <c r="J17" i="21"/>
  <c r="I17" i="21"/>
  <c r="H17" i="21"/>
  <c r="G17" i="21"/>
  <c r="F17" i="21"/>
  <c r="E17" i="21"/>
  <c r="D17" i="21"/>
  <c r="C17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N9" i="21"/>
  <c r="M9" i="21"/>
  <c r="L9" i="21"/>
  <c r="K9" i="21"/>
  <c r="J9" i="21"/>
  <c r="I9" i="21"/>
  <c r="H9" i="21"/>
  <c r="G9" i="21"/>
  <c r="F9" i="21"/>
  <c r="E9" i="21"/>
  <c r="D9" i="21"/>
  <c r="C9" i="21"/>
  <c r="N5" i="21"/>
  <c r="N21" i="21" s="1"/>
  <c r="M5" i="21"/>
  <c r="M21" i="21" s="1"/>
  <c r="L5" i="21"/>
  <c r="L21" i="21" s="1"/>
  <c r="K5" i="21"/>
  <c r="K21" i="21" s="1"/>
  <c r="J5" i="21"/>
  <c r="J21" i="21" s="1"/>
  <c r="I5" i="21"/>
  <c r="I21" i="21" s="1"/>
  <c r="H5" i="21"/>
  <c r="H21" i="21" s="1"/>
  <c r="G5" i="21"/>
  <c r="G21" i="21" s="1"/>
  <c r="F5" i="21"/>
  <c r="F21" i="21" s="1"/>
  <c r="E5" i="21"/>
  <c r="E21" i="21" s="1"/>
  <c r="D5" i="21"/>
  <c r="D21" i="21" s="1"/>
  <c r="C5" i="21"/>
  <c r="C21" i="21" s="1"/>
  <c r="J25" i="20"/>
  <c r="I25" i="20"/>
  <c r="H25" i="20"/>
  <c r="G25" i="20"/>
  <c r="F25" i="20"/>
  <c r="D25" i="20"/>
  <c r="E24" i="20"/>
  <c r="C24" i="20" s="1"/>
  <c r="E23" i="20"/>
  <c r="C23" i="20" s="1"/>
  <c r="E22" i="20"/>
  <c r="C22" i="20" s="1"/>
  <c r="E21" i="20"/>
  <c r="C21" i="20" s="1"/>
  <c r="E20" i="20"/>
  <c r="C20" i="20" s="1"/>
  <c r="E19" i="20"/>
  <c r="C19" i="20" s="1"/>
  <c r="E18" i="20"/>
  <c r="C18" i="20" s="1"/>
  <c r="E17" i="20"/>
  <c r="C17" i="20" s="1"/>
  <c r="E16" i="20"/>
  <c r="C16" i="20" s="1"/>
  <c r="E15" i="20"/>
  <c r="C15" i="20" s="1"/>
  <c r="E14" i="20"/>
  <c r="C14" i="20" s="1"/>
  <c r="E13" i="20"/>
  <c r="C13" i="20" s="1"/>
  <c r="E12" i="20"/>
  <c r="C12" i="20" s="1"/>
  <c r="E11" i="20"/>
  <c r="C11" i="20" s="1"/>
  <c r="E10" i="20"/>
  <c r="C10" i="20" s="1"/>
  <c r="E9" i="20"/>
  <c r="E25" i="20" s="1"/>
  <c r="V21" i="17"/>
  <c r="U21" i="17"/>
  <c r="T21" i="17"/>
  <c r="R21" i="17"/>
  <c r="Q21" i="17"/>
  <c r="P21" i="17"/>
  <c r="O21" i="17"/>
  <c r="M21" i="17"/>
  <c r="L21" i="17"/>
  <c r="K21" i="17"/>
  <c r="J21" i="17"/>
  <c r="S20" i="17"/>
  <c r="N20" i="17"/>
  <c r="I20" i="17"/>
  <c r="H20" i="17"/>
  <c r="S19" i="17"/>
  <c r="N19" i="17"/>
  <c r="I19" i="17"/>
  <c r="H19" i="17"/>
  <c r="S18" i="17"/>
  <c r="N18" i="17"/>
  <c r="I18" i="17"/>
  <c r="H18" i="17"/>
  <c r="S17" i="17"/>
  <c r="N17" i="17"/>
  <c r="I17" i="17"/>
  <c r="H17" i="17"/>
  <c r="S16" i="17"/>
  <c r="N16" i="17"/>
  <c r="I16" i="17"/>
  <c r="H16" i="17"/>
  <c r="S15" i="17"/>
  <c r="N15" i="17"/>
  <c r="I15" i="17"/>
  <c r="H15" i="17"/>
  <c r="S14" i="17"/>
  <c r="N14" i="17"/>
  <c r="I14" i="17"/>
  <c r="H14" i="17"/>
  <c r="S13" i="17"/>
  <c r="N13" i="17"/>
  <c r="I13" i="17"/>
  <c r="H13" i="17"/>
  <c r="S12" i="17"/>
  <c r="N12" i="17"/>
  <c r="I12" i="17"/>
  <c r="H12" i="17"/>
  <c r="S11" i="17"/>
  <c r="N11" i="17"/>
  <c r="I11" i="17"/>
  <c r="H11" i="17"/>
  <c r="S10" i="17"/>
  <c r="N10" i="17"/>
  <c r="I10" i="17"/>
  <c r="H10" i="17"/>
  <c r="S9" i="17"/>
  <c r="N9" i="17"/>
  <c r="I9" i="17"/>
  <c r="H9" i="17"/>
  <c r="S8" i="17"/>
  <c r="N8" i="17"/>
  <c r="I8" i="17"/>
  <c r="H8" i="17"/>
  <c r="S7" i="17"/>
  <c r="S21" i="17" s="1"/>
  <c r="N7" i="17"/>
  <c r="N21" i="17" s="1"/>
  <c r="I7" i="17"/>
  <c r="I21" i="17" s="1"/>
  <c r="H7" i="17"/>
  <c r="H21" i="17" s="1"/>
  <c r="P34" i="16"/>
  <c r="O34" i="16"/>
  <c r="N34" i="16"/>
  <c r="M34" i="16"/>
  <c r="L34" i="16"/>
  <c r="K34" i="16"/>
  <c r="J34" i="16"/>
  <c r="I34" i="16"/>
  <c r="H34" i="16"/>
  <c r="F34" i="16"/>
  <c r="E34" i="16"/>
  <c r="D34" i="16"/>
  <c r="C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1" i="16"/>
  <c r="G10" i="16"/>
  <c r="G9" i="16"/>
  <c r="G7" i="16"/>
  <c r="G34" i="16" s="1"/>
  <c r="P35" i="15"/>
  <c r="O35" i="15"/>
  <c r="N35" i="15"/>
  <c r="M35" i="15"/>
  <c r="L35" i="15"/>
  <c r="K35" i="15"/>
  <c r="J35" i="15"/>
  <c r="I35" i="15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N20" i="10"/>
  <c r="M20" i="10"/>
  <c r="L20" i="10"/>
  <c r="K20" i="10"/>
  <c r="J20" i="10"/>
  <c r="I20" i="10"/>
  <c r="H20" i="10"/>
  <c r="G20" i="10"/>
  <c r="F20" i="10"/>
  <c r="E20" i="10"/>
  <c r="D20" i="10"/>
  <c r="C20" i="10"/>
  <c r="N20" i="9"/>
  <c r="M20" i="9"/>
  <c r="L20" i="9"/>
  <c r="K20" i="9"/>
  <c r="J20" i="9"/>
  <c r="I20" i="9"/>
  <c r="H20" i="9"/>
  <c r="G20" i="9"/>
  <c r="F20" i="9"/>
  <c r="E20" i="9"/>
  <c r="D20" i="9"/>
  <c r="C20" i="9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0" i="8"/>
  <c r="C19" i="8"/>
  <c r="C17" i="8"/>
  <c r="C16" i="8"/>
  <c r="C14" i="8"/>
  <c r="C13" i="8"/>
  <c r="C12" i="8"/>
  <c r="C11" i="8"/>
  <c r="C9" i="8"/>
  <c r="C21" i="8" s="1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M6" i="4"/>
  <c r="L6" i="4"/>
  <c r="K6" i="4"/>
  <c r="J6" i="4"/>
  <c r="G6" i="4"/>
  <c r="H13" i="3"/>
  <c r="G13" i="3"/>
  <c r="F13" i="3"/>
  <c r="H22" i="2"/>
  <c r="G22" i="2"/>
  <c r="D22" i="2"/>
  <c r="C9" i="20" l="1"/>
  <c r="C25" i="20" s="1"/>
</calcChain>
</file>

<file path=xl/sharedStrings.xml><?xml version="1.0" encoding="utf-8"?>
<sst xmlns="http://schemas.openxmlformats.org/spreadsheetml/2006/main" count="2483" uniqueCount="840">
  <si>
    <t>Отчет
о деятельности государственного учреждения
Рязанской области, подведомственного министерству
образования и молодежной политики Рязанской области,
и об использовании закрепленного за ним имущества</t>
  </si>
  <si>
    <t>за 2023 г.</t>
  </si>
  <si>
    <t>КОДЫ</t>
  </si>
  <si>
    <t>Дата</t>
  </si>
  <si>
    <t>15.02.24</t>
  </si>
  <si>
    <t>Учреждение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</si>
  <si>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</si>
  <si>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ИНН</t>
  </si>
  <si>
    <t>6215001527</t>
  </si>
  <si>
    <t>Орган, осуществляющий функции и полномочия учредителя</t>
  </si>
  <si>
    <t>Министерство образования Рязанской области</t>
  </si>
  <si>
    <t>КПП</t>
  </si>
  <si>
    <t>621501001</t>
  </si>
  <si>
    <t>глава по БК</t>
  </si>
  <si>
    <t>274</t>
  </si>
  <si>
    <t>по ОКТМО</t>
  </si>
  <si>
    <t>61634402</t>
  </si>
  <si>
    <t>1</t>
  </si>
  <si>
    <t>Полное официальное наименование учреждения</t>
  </si>
  <si>
    <t>2</t>
  </si>
  <si>
    <t>Сокращенное наименование учреждения</t>
  </si>
  <si>
    <t>ОГБПОУ "Рязанский колледж имени Героя Советского Союза Н.Н. Комарова"</t>
  </si>
  <si>
    <t>3</t>
  </si>
  <si>
    <t>Дата государственной регистрации</t>
  </si>
  <si>
    <t>13.02.12</t>
  </si>
  <si>
    <t>4</t>
  </si>
  <si>
    <t>ОГРН</t>
  </si>
  <si>
    <t>1026200702340</t>
  </si>
  <si>
    <t>5</t>
  </si>
  <si>
    <t>ИНН/КПП</t>
  </si>
  <si>
    <t>6215001527/621501001</t>
  </si>
  <si>
    <t>6</t>
  </si>
  <si>
    <t>Регистрирующий орган</t>
  </si>
  <si>
    <t>Межрайонная инспекция Федеральной налоговой службы № 6 по Рязанской области</t>
  </si>
  <si>
    <t>7</t>
  </si>
  <si>
    <t>Код по ОКПО</t>
  </si>
  <si>
    <t>00564292</t>
  </si>
  <si>
    <t>8</t>
  </si>
  <si>
    <t>Код по ОКВЭД</t>
  </si>
  <si>
    <t>85.21 Образование профессиональное среднее</t>
  </si>
  <si>
    <t>9</t>
  </si>
  <si>
    <t>Основные виды деятельности</t>
  </si>
  <si>
    <t>- образовательным программам среднего профессионального образования – программам подготовки квалифицированных рабочих, служащих, программам подготовки специалистов
среднего звена;
- основным программам профессионального обучения;
- основным общеобразовательным программам - среднего общего образования;
- дополнительным общеобразовательным программам;
- дополнительным профессиональным программам</t>
  </si>
  <si>
    <t>10</t>
  </si>
  <si>
    <t>Иные виды деятельности, не являющиеся основными</t>
  </si>
  <si>
    <t>- оказание платных образовательных услуг;
- сдача в аренду имущества, находящегося в оперативном управлении;
- организация и проведение массовых мероприятий и соревнований;
- проведение семинаров и консультаций с юридическими и физическими лицами;
- сдача макулатуры, лома и отходов черных, цветных, драгоценных металлов и других видов вторичного сырья; 
- предоставление услуг проживания, пользования коммунальными и хозяйственными услугами в общежитии студентам и работникам Колледжа, а также гражданам, проживающим в общежитии на основании заключенных договоров социального найма.</t>
  </si>
  <si>
    <t>11</t>
  </si>
  <si>
    <t>Перечень услуг (работ), оказываемых потребителям за плату/потребители услуг</t>
  </si>
  <si>
    <t>- оказание платных образовательных услуг;
- сдача в аренду имущества, находящегося в оперативном управлении;
- организация и проведение массовых мероприятий и соревнований;
- проведение семинаров и консультаций с юридическими и физическими лицами;
- сдача макулатуры, лома и отходов черных, цветных, драгоценных металлов и других видов вторичного сырья; 
- предоставление услуг проживания, пользования коммунальными и хозяйственными услугами в общежитии студентам и работникам Колледжа, а также гражданам, проживающим в общежитии на основании заключенных договоров социального найма.</t>
  </si>
  <si>
    <t>12</t>
  </si>
  <si>
    <t>Перечень разрешительных документов, на основании которых учреждение осуществляет деятельность (с указанием номеров, даты выдачи и срока действия)</t>
  </si>
  <si>
    <t>Устав, изменения в Устав, Лицензия на осуществление образовательной деятельности, Свидетельство о Государственной аккредитации, Свидетельство о внесении записи в Единый государственный реестр, Свидетельство о постановке на учет Российской организации в налоговом органе</t>
  </si>
  <si>
    <t>13</t>
  </si>
  <si>
    <t>Юридический адрес</t>
  </si>
  <si>
    <t>390526, Рязанская обл., Рязанский р-н, п. Варские, ул. Юбилейная, д.6</t>
  </si>
  <si>
    <t>14</t>
  </si>
  <si>
    <t>Телефон (факс)</t>
  </si>
  <si>
    <t>15</t>
  </si>
  <si>
    <t>Адрес электронной почты</t>
  </si>
  <si>
    <t>16</t>
  </si>
  <si>
    <t>17</t>
  </si>
  <si>
    <t>Должность и Ф.И.О. руководителя учреждения</t>
  </si>
  <si>
    <t>Директор Т.В. Мастюкова</t>
  </si>
  <si>
    <t>Подписано. Заверено ЭП.</t>
  </si>
  <si>
    <t>ФИО: Щетинкина Ольга Сергеевна</t>
  </si>
  <si>
    <t>ФИО: Мастюкова Татьяна Вячеславовна</t>
  </si>
  <si>
    <t>Должность: Министр образования Рязанской области</t>
  </si>
  <si>
    <t>Должность: директор</t>
  </si>
  <si>
    <t>Действует c 22.02.2023 14:39:00 по: 17.05.2024 14:39:00</t>
  </si>
  <si>
    <t>Действует c 30.03.2023 10:34:00 по: 22.06.2024 10:34:00</t>
  </si>
  <si>
    <t>Серийный номер: DA6CB02BA028A62866865D0261DA1FB804C818D0</t>
  </si>
  <si>
    <t>Серийный номер: CADFE3A18721D1EF3C5F033ECFB94101FA3580FD</t>
  </si>
  <si>
    <t>Издатель: Казначейство России</t>
  </si>
  <si>
    <t>Время подписания: 28.02.2024 15:48:44</t>
  </si>
  <si>
    <t>Время подписания: 28.02.2024 14:35:32</t>
  </si>
  <si>
    <t>Раздел 1. Результат деятельности учреждения</t>
  </si>
  <si>
    <t>1.1. Отчет о выполнении государственного задания на оказание государственных услуг (выполнение работ)</t>
  </si>
  <si>
    <t>Наименование оказываемых услуг</t>
  </si>
  <si>
    <t>Код строки</t>
  </si>
  <si>
    <t>Плановые показатели объема оказываемых услуг</t>
  </si>
  <si>
    <t>Объем оказанных услуг на отчетную дату</t>
  </si>
  <si>
    <t>Отклонение</t>
  </si>
  <si>
    <t>Причина отклонения</t>
  </si>
  <si>
    <t>единица измерения</t>
  </si>
  <si>
    <t>всего</t>
  </si>
  <si>
    <t>наименование</t>
  </si>
  <si>
    <t>код по ОКЕИ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</si>
  <si>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</si>
  <si>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1000</t>
  </si>
  <si>
    <t>Человек</t>
  </si>
  <si>
    <t>792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</si>
  <si>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- 35.01.26 Мастер растениеводства</t>
  </si>
  <si>
    <t>1250</t>
  </si>
  <si>
    <t>Реализация образовательных программ среднего профессионального образования - программ подготовки специалистов среднего звена - 20.02.01 Экологическая безопасность природных комплексов</t>
  </si>
  <si>
    <t>1500</t>
  </si>
  <si>
    <t>Предоставление питания</t>
  </si>
  <si>
    <t>1750</t>
  </si>
  <si>
    <t>Реализация образовательных программ среднего профессионального образования - программ подготовки специалистов среднего звена - 19.02.10 Технология продукции общественного питания</t>
  </si>
  <si>
    <t>2000</t>
  </si>
  <si>
    <t>Реализация образовательных программ среднего профессионального образования - программ подготовки специалистов среднего звена - 20.02.01 Рациональное использование природохозяйственных комплексов</t>
  </si>
  <si>
    <t>2250</t>
  </si>
  <si>
    <t>Реализация образовательных программ среднего профессионального образования - программ подготовки специалистов среднего звена - 20.02.02 Защита в чрезвычайных ситуациях</t>
  </si>
  <si>
    <t>2500</t>
  </si>
  <si>
    <t>Реализация образовательных программ среднего профессионального образования - программ подготовки специалистов среднего звена - 20.02.04 Пожарная безопасность</t>
  </si>
  <si>
    <t>2750</t>
  </si>
  <si>
    <t>Реализация образовательных программ среднего профессионального образования - программ подготовки специалистов среднего звена - 35.02.07 Механизация сельского хозяйства</t>
  </si>
  <si>
    <t>3000</t>
  </si>
  <si>
    <t>Реализация образовательных программ среднего профессионального образования - программ подготовки специалистов среднего звена - 35.02.15 Кинология</t>
  </si>
  <si>
    <t>3250</t>
  </si>
  <si>
    <t>Реализация образовательных программ среднего профессионального образования - программ подготовки специалистов среднего звена - 35.02.16 Эксплуатация и ремонт сельскохозяйственной техники и оборудования</t>
  </si>
  <si>
    <t>3500</t>
  </si>
  <si>
    <t>Реализация образовательных программ среднего профессионального образования - программ подготовки специалистов среднего звена - 36.02.01 Ветеринария</t>
  </si>
  <si>
    <t>3750</t>
  </si>
  <si>
    <t>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</t>
  </si>
  <si>
    <t>4000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</si>
  <si>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- 35.01.10 Овощевод защищенного грунта</t>
  </si>
  <si>
    <t>4250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</si>
  <si>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</si>
  <si>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4500</t>
  </si>
  <si>
    <t>Итого</t>
  </si>
  <si>
    <t>9000</t>
  </si>
  <si>
    <t>X</t>
  </si>
  <si>
    <t>1.2. Сведения об оказываемых услугах, выполняемых работах сверх установленного государственного задания, а также выпускаемой продукции</t>
  </si>
  <si>
    <t>1.2.1. Сведения об услугах, оказываемых сверх установленного государственного задания</t>
  </si>
  <si>
    <t>Объем оказанных услуг</t>
  </si>
  <si>
    <t>Доход от оказания услуг, руб</t>
  </si>
  <si>
    <t>Цена (тариф)</t>
  </si>
  <si>
    <t>Реквизиты акта, которым установлена цена (тариф)</t>
  </si>
  <si>
    <t>кем издан</t>
  </si>
  <si>
    <t>дата</t>
  </si>
  <si>
    <t>номер</t>
  </si>
  <si>
    <t>Платные образовательные услуги 2</t>
  </si>
  <si>
    <t>85.21</t>
  </si>
  <si>
    <t>Единица</t>
  </si>
  <si>
    <t>642</t>
  </si>
  <si>
    <t>Условные арендные платежи</t>
  </si>
  <si>
    <t>Платные образовательные услуги 3</t>
  </si>
  <si>
    <t>Платные образовательные услуги</t>
  </si>
  <si>
    <t>Платные образовательные услуги 1</t>
  </si>
  <si>
    <t>5000</t>
  </si>
  <si>
    <t>Условные арендные платежи 1</t>
  </si>
  <si>
    <t>6000</t>
  </si>
  <si>
    <t>x</t>
  </si>
  <si>
    <t>1.2.2. Сведения о работах, выполняемых сверх установленного государственного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</si>
  <si>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</si>
  <si>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</si>
  <si>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</si>
  <si>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1.2.3.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</si>
  <si>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</si>
  <si>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</si>
  <si>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</si>
  <si>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1.3.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</si>
  <si>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Организация (предприятие)</t>
  </si>
  <si>
    <t>Сумма вложений в уставный капитал</t>
  </si>
  <si>
    <t>Доля в уставном капитале, %</t>
  </si>
  <si>
    <t>Вид вложений</t>
  </si>
  <si>
    <t>Задолженность перед учреждением по перечислению части прибыли (дивидендов) 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</si>
  <si>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</si>
  <si>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</si>
  <si>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</si>
  <si>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</si>
  <si>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</si>
  <si>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</si>
  <si>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</si>
  <si>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t>Приносящая доход деятельность</t>
  </si>
  <si>
    <t>1.4. 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</si>
  <si>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</si>
  <si>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</si>
  <si>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</t>
  </si>
  <si>
    <t>Объем просроченной кредиторской задолженности на конец отчетного периода</t>
  </si>
  <si>
    <t>Изменение кредиторской задолженности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</si>
  <si>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</si>
  <si>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</si>
  <si>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</si>
  <si>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</si>
  <si>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</si>
  <si>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</si>
  <si>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</t>
  </si>
  <si>
    <t>в процентах</t>
  </si>
  <si>
    <t>в абсолютных величинах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</si>
  <si>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</si>
  <si>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</si>
  <si>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</si>
  <si>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</si>
  <si>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</si>
  <si>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</si>
  <si>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</si>
  <si>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 по перечислению удержанного налога на доходы физических лиц</t>
  </si>
  <si>
    <t>3100</t>
  </si>
  <si>
    <t>по оплате страховых взносов на обязательные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</si>
  <si>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</si>
  <si>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</si>
  <si>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</si>
  <si>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</si>
  <si>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</si>
  <si>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 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</si>
  <si>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</si>
  <si>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</si>
  <si>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</si>
  <si>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</si>
  <si>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</si>
  <si>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</si>
  <si>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из них: по публичным договорам</t>
  </si>
  <si>
    <t>4100</t>
  </si>
  <si>
    <t>По оплате прочих расходов, всего</t>
  </si>
  <si>
    <t>из них: по выплатам, связанным с причинением вреда гражданам</t>
  </si>
  <si>
    <t>5100</t>
  </si>
  <si>
    <t>1.5. Сведения о задолженности по ущербу, недостачам, хищениям денежных средств и материальных ценностей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</si>
  <si>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</si>
  <si>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</si>
  <si>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</si>
  <si>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</si>
  <si>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</si>
  <si>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</si>
  <si>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в том числе: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</si>
  <si>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</si>
  <si>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</si>
  <si>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</si>
  <si>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</si>
  <si>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</si>
  <si>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</si>
  <si>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</si>
  <si>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0100</t>
  </si>
  <si>
    <t>в том числе: в связи с хищением (кражами)</t>
  </si>
  <si>
    <t>0110</t>
  </si>
  <si>
    <t>из них: возбуждено уголовных дел (находится в следственных органах)</t>
  </si>
  <si>
    <t>0111</t>
  </si>
  <si>
    <t>в связи с выявлением при обработке наличных денег денежных знаков, имеющих признаки подделки</t>
  </si>
  <si>
    <t>0120</t>
  </si>
  <si>
    <t>в связи с банкротством кредитной организации</t>
  </si>
  <si>
    <t>0130</t>
  </si>
  <si>
    <t>Ущерб имуществу (за исключением денежных средств)</t>
  </si>
  <si>
    <t>0200</t>
  </si>
  <si>
    <t>в том числе: 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</si>
  <si>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</si>
  <si>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</si>
  <si>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</si>
  <si>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</si>
  <si>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нанесением ущерба 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</si>
  <si>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</si>
  <si>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</si>
  <si>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</si>
  <si>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 в связи с нарушением сроков (начислено пени, штрафов, неустойки)</t>
  </si>
  <si>
    <t>0310</t>
  </si>
  <si>
    <t>в связи с невыполнением условий о возврате предоплаты (аванса)</t>
  </si>
  <si>
    <t>0320</t>
  </si>
  <si>
    <t>1.6. Сведения о численности сотрудников и оплате труда</t>
  </si>
  <si>
    <t>1.6.1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</si>
  <si>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</si>
  <si>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</si>
  <si>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</si>
  <si>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</t>
  </si>
  <si>
    <t>Штатная численность на конец отчетного периода</t>
  </si>
  <si>
    <t>установлено штатным расписанием</t>
  </si>
  <si>
    <t>из нее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</si>
  <si>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</si>
  <si>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</si>
  <si>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</si>
  <si>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</t>
  </si>
  <si>
    <t>по внешнему совместительству</t>
  </si>
  <si>
    <t>сотрудники учреждения</t>
  </si>
  <si>
    <t>физические лица, не являющиеся сотрудниками учреждения</t>
  </si>
  <si>
    <t>из нее по основным видам деятельности</t>
  </si>
  <si>
    <t>по основным видам деятельности</t>
  </si>
  <si>
    <t>Основной персонал, всего</t>
  </si>
  <si>
    <t>из них:</t>
  </si>
  <si>
    <t>1100</t>
  </si>
  <si>
    <t>Мастера</t>
  </si>
  <si>
    <t>Педагогические работники</t>
  </si>
  <si>
    <t>Преподаватели</t>
  </si>
  <si>
    <t>Вспомогательный персонал, всего</t>
  </si>
  <si>
    <t>2100</t>
  </si>
  <si>
    <t>Прочий персонал</t>
  </si>
  <si>
    <t>Административно-управленческий персонал, всего</t>
  </si>
  <si>
    <t>Руководитель организации</t>
  </si>
  <si>
    <t>Заместители руководителя, руководители структурных поразделений</t>
  </si>
  <si>
    <t>1.6.2.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</si>
  <si>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</si>
  <si>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</si>
  <si>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Начислено по договорам гражданско-правового характера, руб.</t>
  </si>
  <si>
    <t>Аналитическое распределение оплаты труда сотрудников по источникам финансового обеспечения, руб.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</si>
  <si>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</si>
  <si>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</si>
  <si>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</si>
  <si>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</si>
  <si>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задания</t>
  </si>
  <si>
    <t>за счет средств субсидии на иные цели</t>
  </si>
  <si>
    <t>за счет средств гранта в форме субсидии</t>
  </si>
  <si>
    <t>ОМС</t>
  </si>
  <si>
    <t>за счет средств от приносящей доход деятельности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</si>
  <si>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</si>
  <si>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</si>
  <si>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</si>
  <si>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</si>
  <si>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>Основной персонал</t>
  </si>
  <si>
    <t>Вспомогательный персонал</t>
  </si>
  <si>
    <t>Административно-управленческий персонал</t>
  </si>
  <si>
    <t>Аналитическое распределение оплаты труда сотрудников по источникам финансового обеспечения, руб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</si>
  <si>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</si>
  <si>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</si>
  <si>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1.7. Сведения о счетах учреждения, открытых в кредитных организациях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</si>
  <si>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</si>
  <si>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</si>
  <si>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</si>
  <si>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Остаток средств на счете на начало года</t>
  </si>
  <si>
    <t>Остаток средств на счете на конец отчетного периода</t>
  </si>
  <si>
    <t>вид акта</t>
  </si>
  <si>
    <t>Счета в кредитных организациях в иностранной валюте</t>
  </si>
  <si>
    <t>Счета в кредитных организациях в валюте Российской Федерации</t>
  </si>
  <si>
    <t>1.8. Сведения о поступлениях и выплатах учреждения</t>
  </si>
  <si>
    <t>на "15" февраля 2024 г.</t>
  </si>
  <si>
    <t>Публично-правовое образование</t>
  </si>
  <si>
    <t>Рязанская область</t>
  </si>
  <si>
    <t>Глава по БК</t>
  </si>
  <si>
    <t>Периодичность: годовая</t>
  </si>
  <si>
    <t>Единица измерения: руб.</t>
  </si>
  <si>
    <t>по ОКЕИ</t>
  </si>
  <si>
    <t>383</t>
  </si>
  <si>
    <t>1.8.1. Сведения о поступлениях учреждения</t>
  </si>
  <si>
    <t>Сумма поступлений</t>
  </si>
  <si>
    <t>Изменение, %</t>
  </si>
  <si>
    <t>Доля в общей сумме поступлений, %</t>
  </si>
  <si>
    <t>за 2023 год (за отчетный финансовый год)</t>
  </si>
  <si>
    <t>за 2022 год (за год,  предшествующий 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</si>
  <si>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</si>
  <si>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</si>
  <si>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</si>
  <si>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</si>
  <si>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</si>
  <si>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</si>
  <si>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</si>
  <si>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 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</si>
  <si>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</si>
  <si>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</si>
  <si>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</si>
  <si>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</si>
  <si>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</si>
  <si>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 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</si>
  <si>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</si>
  <si>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</si>
  <si>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</si>
  <si>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</si>
  <si>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</si>
  <si>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</si>
  <si>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</si>
  <si>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</si>
  <si>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</si>
  <si>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</si>
  <si>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</si>
  <si>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</si>
  <si>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</si>
  <si>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</si>
  <si>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</si>
  <si>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</si>
  <si>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</si>
  <si>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</si>
  <si>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</si>
  <si>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</si>
  <si>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</si>
  <si>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</si>
  <si>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</si>
  <si>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</si>
  <si>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</si>
  <si>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</si>
  <si>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</si>
  <si>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</si>
  <si>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</si>
  <si>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</si>
  <si>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</si>
  <si>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</si>
  <si>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</si>
  <si>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</si>
  <si>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</si>
  <si>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</si>
  <si>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</si>
  <si>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</si>
  <si>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</si>
  <si>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</si>
  <si>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1200</t>
  </si>
  <si>
    <t>100%</t>
  </si>
  <si>
    <t>1.8.2.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</si>
  <si>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</si>
  <si>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</si>
  <si>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</si>
  <si>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доля в общей сумме выплат, отраженных в графе 3, %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</si>
  <si>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</si>
  <si>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</si>
  <si>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безвозмездных поступлений</t>
  </si>
  <si>
    <t>18</t>
  </si>
  <si>
    <t>19</t>
  </si>
  <si>
    <t>20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</si>
  <si>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</si>
  <si>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</si>
  <si>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</si>
  <si>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 услуги связи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</si>
  <si>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</si>
  <si>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</si>
  <si>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</si>
  <si>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</si>
  <si>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</si>
  <si>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</si>
  <si>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</si>
  <si>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</si>
  <si>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</si>
  <si>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</si>
  <si>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</si>
  <si>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</si>
  <si>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</si>
  <si>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</si>
  <si>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</si>
  <si>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</si>
  <si>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</si>
  <si>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</si>
  <si>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</si>
  <si>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</si>
  <si>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</si>
  <si>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</si>
  <si>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 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</si>
  <si>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</si>
  <si>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</si>
  <si>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</si>
  <si>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</si>
  <si>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</si>
  <si>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</si>
  <si>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</si>
  <si>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</si>
  <si>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</si>
  <si>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</si>
  <si>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</si>
  <si>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</si>
  <si>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</si>
  <si>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</si>
  <si>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 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</si>
  <si>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</si>
  <si>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</si>
  <si>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 перечисление денежных обеспечений</t>
  </si>
  <si>
    <t>перечисление денежных средств на депозитные счета</t>
  </si>
  <si>
    <t>Руководитель (уполномоченное лицо) Учреждения</t>
  </si>
  <si>
    <t>(должность)</t>
  </si>
  <si>
    <t>(расшифровка подписи)</t>
  </si>
  <si>
    <t>Исполнитель</t>
  </si>
  <si>
    <t>(телефон)</t>
  </si>
  <si>
    <t>1.9. Сведения о кредиторской задолженности и обязательствах учреждения</t>
  </si>
  <si>
    <t>по Сводному реестру</t>
  </si>
  <si>
    <t>612У8514</t>
  </si>
  <si>
    <t>Объем кредиторской задолженности на начало года</t>
  </si>
  <si>
    <t>Объем кредиторской задолженности на конец отчетного периода</t>
  </si>
  <si>
    <t>Объем отложенных обязательств учреждения</t>
  </si>
  <si>
    <t>из нее срок оплаты наступил в отчетном финансовом году</t>
  </si>
  <si>
    <t>из нее срок оплаты наступает в:</t>
  </si>
  <si>
    <t>1 квартале, всего</t>
  </si>
  <si>
    <t>из нее: в январе</t>
  </si>
  <si>
    <t>2 квартале</t>
  </si>
  <si>
    <t>3 квартале</t>
  </si>
  <si>
    <t>4 квартале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</si>
  <si>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</si>
  <si>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</si>
  <si>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</si>
  <si>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</si>
  <si>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</si>
  <si>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из них: в связи с невыполнением государственного задания</t>
  </si>
  <si>
    <t>"__" __________ 20__ г.</t>
  </si>
  <si>
    <t>Раздел 2. Использование имущества, закрепленного за учреждением</t>
  </si>
  <si>
    <t>2.1. 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</si>
  <si>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</si>
  <si>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</si>
  <si>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</si>
  <si>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</si>
  <si>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</si>
  <si>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</si>
  <si>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</si>
  <si>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</si>
  <si>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</si>
  <si>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</si>
  <si>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</si>
  <si>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</si>
  <si>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</si>
  <si>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задания</t>
  </si>
  <si>
    <t>за плату сверх государственного задания</t>
  </si>
  <si>
    <t>Иные объекты, включая точечные, всего</t>
  </si>
  <si>
    <t>1001</t>
  </si>
  <si>
    <t>ЗТП 10/0,4</t>
  </si>
  <si>
    <t>Рязанская область, р-н Старожиловский, д Панинская Слобода</t>
  </si>
  <si>
    <t>не предусмотрен</t>
  </si>
  <si>
    <t>1986</t>
  </si>
  <si>
    <t>Квадратный метр</t>
  </si>
  <si>
    <t>055</t>
  </si>
  <si>
    <t>Инженерные сети</t>
  </si>
  <si>
    <t>Рязанская обл., р-н Старожиловский, р.п. Старожилово, ул. Денисова</t>
  </si>
  <si>
    <t>1978</t>
  </si>
  <si>
    <t>Метр</t>
  </si>
  <si>
    <t>006</t>
  </si>
  <si>
    <t>Площадные объекты, всего</t>
  </si>
  <si>
    <t>2001</t>
  </si>
  <si>
    <t>Картофелехранилище</t>
  </si>
  <si>
    <t>62:21:0010201:271</t>
  </si>
  <si>
    <t>Здание склада хранения овощей</t>
  </si>
  <si>
    <t>Рязанская область, р-н Старожиловский, р.п. Старожилово, ул Денисова, д 35</t>
  </si>
  <si>
    <t>62:21:0030201:84</t>
  </si>
  <si>
    <t>1996</t>
  </si>
  <si>
    <t>Здание главного учебного корпуса</t>
  </si>
  <si>
    <t>Рязанская область, р-н Рязанский,с/п Варсковское, п Варские, ул Юбилейная, д 6</t>
  </si>
  <si>
    <t>62:15:0060206:147</t>
  </si>
  <si>
    <t>1973</t>
  </si>
  <si>
    <t>Асфальтированная площадка для стоянки</t>
  </si>
  <si>
    <t>Рязанская область, р-н Старожиловский, р.п. Старожилово, ул Денисова</t>
  </si>
  <si>
    <t>62:21:0030301:644</t>
  </si>
  <si>
    <t>1980</t>
  </si>
  <si>
    <t>Блочно-модульная котельная</t>
  </si>
  <si>
    <t>Рязанская область, Старожиловский район, р.п. Старожилово</t>
  </si>
  <si>
    <t>62:21:0030301:1328</t>
  </si>
  <si>
    <t>61648151</t>
  </si>
  <si>
    <t>2022</t>
  </si>
  <si>
    <t>Здание общежития</t>
  </si>
  <si>
    <t> Рязанская обл., Старожиловский р-н, р.п. Старожилово, ул.Денисова, д.37</t>
  </si>
  <si>
    <t>62:21:0030203:192</t>
  </si>
  <si>
    <t>1977</t>
  </si>
  <si>
    <t>Здание</t>
  </si>
  <si>
    <t>Рязанская область, р-н Рязанский, п Варские</t>
  </si>
  <si>
    <t>62:15:0060205:297</t>
  </si>
  <si>
    <t>1966</t>
  </si>
  <si>
    <t>Здание - общежитие</t>
  </si>
  <si>
    <t>Рязанская обл, р-н Рязанский, с/п Варсковское, п Варские, ул Советская, д 5</t>
  </si>
  <si>
    <t>62:15:0060206:145</t>
  </si>
  <si>
    <t>1974</t>
  </si>
  <si>
    <t>Здание учебно-производственных мастерских</t>
  </si>
  <si>
    <t>Рязанская обл., Старожиловский р-н, р.п. Старожилово, ул.Денисова, д.35</t>
  </si>
  <si>
    <t>62:21:0030203:189</t>
  </si>
  <si>
    <t>Навес</t>
  </si>
  <si>
    <t>62:21:0030301:645</t>
  </si>
  <si>
    <t>1976</t>
  </si>
  <si>
    <t>Зерносклад</t>
  </si>
  <si>
    <t>62:21:0010201:272</t>
  </si>
  <si>
    <t>1991</t>
  </si>
  <si>
    <t>Здание-зерноток</t>
  </si>
  <si>
    <t>Рязанская область, Рязанский р-он, с/п Варсковское, п Варские, д.6</t>
  </si>
  <si>
    <t>62:15:0060205:177</t>
  </si>
  <si>
    <t>2004</t>
  </si>
  <si>
    <t>Здание - лаборатория техобслуживания и ремонта с/х машин механического отделения</t>
  </si>
  <si>
    <t>Рязанская обл, р-н Рязанский, с/п Варсковское, п Варские, д 4</t>
  </si>
  <si>
    <t>62:15:0060205:176</t>
  </si>
  <si>
    <t>Здание учебного корпуса</t>
  </si>
  <si>
    <t>62:21:0030203:188</t>
  </si>
  <si>
    <t>жилое помещение</t>
  </si>
  <si>
    <t>Рязанская область, г Рязань, ш Михайловское, д 93, кв 24</t>
  </si>
  <si>
    <t>62:29:0060034:2304</t>
  </si>
  <si>
    <t>2015</t>
  </si>
  <si>
    <t>Помещение</t>
  </si>
  <si>
    <t>Рязанская обл, р-н Рязанский, с/п Варсковское, п Варские, ул Школьная, д 2а, пом 2</t>
  </si>
  <si>
    <t>62:15:0060203:96</t>
  </si>
  <si>
    <t>1962</t>
  </si>
  <si>
    <t>Рязанская обл, р-н Рязанский, с/п Варсковское, п Варские, ул Школьная, д 2а, пом 4</t>
  </si>
  <si>
    <t>62:15:0060203:98</t>
  </si>
  <si>
    <t>Автодром</t>
  </si>
  <si>
    <t>Рязанская область, р-н Старожиловский, рп Старожилово, ул Денисова</t>
  </si>
  <si>
    <t>62:21:0030301:612</t>
  </si>
  <si>
    <t>2012</t>
  </si>
  <si>
    <t>Здание - зерносклад с площадкой для зернотока</t>
  </si>
  <si>
    <t>Рязанская область, р-н Рязанский, п Варские, д.6</t>
  </si>
  <si>
    <t>62:15:0060205:172</t>
  </si>
  <si>
    <t>Нежилое здание (1789/3319 доли в праве общей долевой собственности)</t>
  </si>
  <si>
    <t>Рязанская обл, р-н Рязанский, с/п Варсковское, п Варские, ул Совхозная, д 1а</t>
  </si>
  <si>
    <t>62:15:0060203:72</t>
  </si>
  <si>
    <t>Здание гаража</t>
  </si>
  <si>
    <t>62:21:0030201:83</t>
  </si>
  <si>
    <t>Не используется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</si>
  <si>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</si>
  <si>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</si>
  <si>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>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</si>
  <si>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</si>
  <si>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</si>
  <si>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</si>
  <si>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</si>
  <si>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</si>
  <si>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</si>
  <si>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2.2. Сведения о земельных участках, предоставленных на праве постоянного (бессрочного) пользования</t>
  </si>
  <si>
    <t>Всего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</si>
  <si>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</si>
  <si>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</si>
  <si>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 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</si>
  <si>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</si>
  <si>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</si>
  <si>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</si>
  <si>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на землю</t>
  </si>
  <si>
    <t>без оформления права пользования</t>
  </si>
  <si>
    <t>из них возмещается пользователями имущества</t>
  </si>
  <si>
    <t>21</t>
  </si>
  <si>
    <t>22</t>
  </si>
  <si>
    <t>Земельный участок</t>
  </si>
  <si>
    <t>Рязанская область, Рязанский район, п. Варские, ул. Юбилейная ,д.6</t>
  </si>
  <si>
    <t>62:15:0060206:788</t>
  </si>
  <si>
    <t>Рязанская область, Рязанский район, п.Варские</t>
  </si>
  <si>
    <t>62:15:0060204:260</t>
  </si>
  <si>
    <t>Рязанская область, Рязанский район, п.Варские, ул. Рязанская з/у 4</t>
  </si>
  <si>
    <t>62:15:0060203:109</t>
  </si>
  <si>
    <t>Рязанская обл., Старожиловский р-он, д. Панинская Слобода</t>
  </si>
  <si>
    <t>62:21:0000000:72</t>
  </si>
  <si>
    <t>Рязанская обл., р-н Старожиловский, д. Панинская Слобода</t>
  </si>
  <si>
    <t>62:21:0010124:115</t>
  </si>
  <si>
    <t>Рязанская область, Рязанский район, п.Варские, ул. Школьная</t>
  </si>
  <si>
    <t>62:15:0060206:1200</t>
  </si>
  <si>
    <t>Рязанская обл., р-он Старожилово, ул. Денисова, д.37</t>
  </si>
  <si>
    <t>62:21:0030301:569</t>
  </si>
  <si>
    <t>7000</t>
  </si>
  <si>
    <t>Рязанская область, Рязанский район, п. Варские, ул. Совхозная, д.1а</t>
  </si>
  <si>
    <t>62:15:0060206:721</t>
  </si>
  <si>
    <t>8000</t>
  </si>
  <si>
    <t>Рязанская область, Рязанский район, п. Варские</t>
  </si>
  <si>
    <t>62:15:0060206:666</t>
  </si>
  <si>
    <t>Рязанская область, Рязанский район, п. Варские, д.6</t>
  </si>
  <si>
    <t>62:15:0060203:117</t>
  </si>
  <si>
    <t>10000</t>
  </si>
  <si>
    <t>Рязанская обл.,Рязанский р-он, в районе д. Храпылево</t>
  </si>
  <si>
    <t>61634457</t>
  </si>
  <si>
    <t>62:15:0041108:163</t>
  </si>
  <si>
    <t>11000</t>
  </si>
  <si>
    <t>Рязанская обл., Рязанский р-он, в районе д, Агарково</t>
  </si>
  <si>
    <t>61634495</t>
  </si>
  <si>
    <t>62:15:0000000:3953</t>
  </si>
  <si>
    <t>12000</t>
  </si>
  <si>
    <t>Рязанская область. Рязанский район, п. Варские</t>
  </si>
  <si>
    <t>62:15:0060205:264</t>
  </si>
  <si>
    <t>13000</t>
  </si>
  <si>
    <t>Рязанская обл. Старожиловский р-он, д.Панинская Слобода</t>
  </si>
  <si>
    <t>62:21:0000000:326</t>
  </si>
  <si>
    <t>14000</t>
  </si>
  <si>
    <t>2.3. Сведения о недвижимом имуществе, используемом по договору аренды</t>
  </si>
  <si>
    <t>2.3.1.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</si>
  <si>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</si>
  <si>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</si>
  <si>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</si>
  <si>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</si>
  <si>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</si>
  <si>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</si>
  <si>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</si>
  <si>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</si>
  <si>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</si>
  <si>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</si>
  <si>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единицу меры (руб/мес)</t>
  </si>
  <si>
    <t>за объект (руб/год)</t>
  </si>
  <si>
    <t>для осуществления иной деятельности</t>
  </si>
  <si>
    <t>2.4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</si>
  <si>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</si>
  <si>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</si>
  <si>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</si>
  <si>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</si>
  <si>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Обоснование заключения договора ссуды</t>
  </si>
  <si>
    <t>2.5 Сведения об особо ценном движимом имуществе (за исключением транспортных средств)</t>
  </si>
  <si>
    <t>2.5.1. Сведения о наличии, состоянии и использовании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</si>
  <si>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</si>
  <si>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</si>
  <si>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</si>
  <si>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</si>
  <si>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</si>
  <si>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</si>
  <si>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</si>
  <si>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</si>
  <si>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</si>
  <si>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</si>
  <si>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</si>
  <si>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 для основной деятельности</t>
  </si>
  <si>
    <t>из них: 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</si>
  <si>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</si>
  <si>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</si>
  <si>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</si>
  <si>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2110</t>
  </si>
  <si>
    <t>2200</t>
  </si>
  <si>
    <t>Хозяйственный и производственный инвентарь</t>
  </si>
  <si>
    <t>3110</t>
  </si>
  <si>
    <t>Прочие основные средства</t>
  </si>
  <si>
    <t>4110</t>
  </si>
  <si>
    <t>4200</t>
  </si>
  <si>
    <t>Фактический срок использования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</si>
  <si>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</si>
  <si>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</si>
  <si>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</si>
  <si>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</si>
  <si>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</si>
  <si>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</si>
  <si>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</t>
  </si>
  <si>
    <t>балансовая стоимость, руб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</si>
  <si>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</si>
  <si>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</si>
  <si>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</si>
  <si>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</si>
  <si>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</si>
  <si>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</si>
  <si>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</si>
  <si>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</si>
  <si>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</si>
  <si>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</si>
  <si>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</si>
  <si>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</si>
  <si>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</si>
  <si>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</si>
  <si>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</si>
  <si>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</si>
  <si>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</si>
  <si>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</si>
  <si>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</si>
  <si>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</si>
  <si>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</si>
  <si>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2.5.2.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</si>
  <si>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</si>
  <si>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</si>
  <si>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</si>
  <si>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</si>
  <si>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</si>
  <si>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</si>
  <si>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</si>
  <si>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</si>
  <si>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</si>
  <si>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</si>
  <si>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</si>
  <si>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2.6. Сведения о транспортных средствах</t>
  </si>
  <si>
    <t>2.6.1. Сведения об используемых транспортных средствах</t>
  </si>
  <si>
    <t>Транспортные средства, ед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</si>
  <si>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</si>
  <si>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</si>
  <si>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</si>
  <si>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</si>
  <si>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</si>
  <si>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</si>
  <si>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</si>
  <si>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в том числе: средней стоимостью менее 3 млн. руб., с года выпуска которых прошло не более 3 лет</t>
  </si>
  <si>
    <t>1101</t>
  </si>
  <si>
    <t>средней стоимостью менее 3 млн. руб., с года выпуска которых прошло более 3 лет</t>
  </si>
  <si>
    <t>1102</t>
  </si>
  <si>
    <t>ср. стоимостью от 3 млн. до 5 млн. руб. включительно, с года выпуска которых прошло не более 3 лет</t>
  </si>
  <si>
    <t>1103</t>
  </si>
  <si>
    <t>ср. стоимостью от 3 млн. до 5 млн. руб. включительно, с года выпуска которых прошло более 3 лет</t>
  </si>
  <si>
    <t>1104</t>
  </si>
  <si>
    <t>ср. стоимостью от 5 млн. до 10 млн. руб. включительно, с года выпуска которых прошло не более 3 лет</t>
  </si>
  <si>
    <t>1105</t>
  </si>
  <si>
    <t>ср. стоимостью от 5 млн. до 10 млн. руб. включительно, с года выпуска которых прошло более 3 лет</t>
  </si>
  <si>
    <t>1106</t>
  </si>
  <si>
    <t>ср. стоимостью от 10 млн. до 15 млн. руб. включительно</t>
  </si>
  <si>
    <t>1107</t>
  </si>
  <si>
    <t>ср. стоимостью от 15 млн. руб.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</si>
  <si>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</si>
  <si>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</si>
  <si>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</si>
  <si>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</si>
  <si>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</t>
  </si>
  <si>
    <t>1400</t>
  </si>
  <si>
    <t>автобусы</t>
  </si>
  <si>
    <t>тракторы самоходные комбайны</t>
  </si>
  <si>
    <t>1600</t>
  </si>
  <si>
    <t>мотосани, снегоходы</t>
  </si>
  <si>
    <t>1700</t>
  </si>
  <si>
    <t>прочие самоходные машины и механизмы 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</si>
  <si>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</si>
  <si>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</si>
  <si>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</si>
  <si>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</si>
  <si>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</si>
  <si>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в том числе: самолеты пассажирские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</si>
  <si>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</si>
  <si>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</si>
  <si>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</si>
  <si>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</si>
  <si>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</si>
  <si>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</si>
  <si>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</si>
  <si>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</si>
  <si>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</si>
  <si>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</si>
  <si>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в том числе: вертолеты пассажирские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</si>
  <si>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</si>
  <si>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</si>
  <si>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</si>
  <si>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</si>
  <si>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</si>
  <si>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</si>
  <si>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</si>
  <si>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</si>
  <si>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</si>
  <si>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</si>
  <si>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</si>
  <si>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</si>
  <si>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</si>
  <si>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</si>
  <si>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</si>
  <si>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</si>
  <si>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</si>
  <si>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</si>
  <si>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</si>
  <si>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</si>
  <si>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</si>
  <si>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</si>
  <si>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</si>
  <si>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</si>
  <si>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</si>
  <si>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</si>
  <si>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в связи с аварийным состоянием (требуется ремонт)</t>
  </si>
  <si>
    <t>в связи с аварийным состоянием (подлежит списанию)</t>
  </si>
  <si>
    <t>излишнее имущество (подлежит передаче в казну РФ)</t>
  </si>
  <si>
    <t>2.6.3.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</si>
  <si>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</si>
  <si>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</si>
  <si>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</si>
  <si>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</si>
  <si>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</si>
  <si>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</si>
  <si>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</si>
  <si>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2.6.4. Сведения о расходах на содержание транспортных средств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</si>
  <si>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</si>
  <si>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</si>
  <si>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</si>
  <si>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</si>
  <si>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</si>
  <si>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</si>
  <si>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</si>
  <si>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</si>
  <si>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</si>
  <si>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</si>
  <si>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</si>
  <si>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</si>
  <si>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</si>
  <si>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</si>
  <si>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Руководитель учреждения</t>
  </si>
  <si>
    <t>(подпись)</t>
  </si>
  <si>
    <t>Исполнитель_____________</t>
  </si>
  <si>
    <t>Тел. _________________________</t>
  </si>
  <si>
    <t>2.7 Сведения об имуществе, за исключением земельных участков, переданном в аренду</t>
  </si>
  <si>
    <t>Вид объекта</t>
  </si>
  <si>
    <t>Объем переданного имущества</t>
  </si>
  <si>
    <t>Направление использования</t>
  </si>
  <si>
    <t>Комментарий</t>
  </si>
  <si>
    <t>390526, Рязанская обл, м.р-н Рязанский, с.п. Варсковское, п Варские, ул Юбилейная, зд. 6</t>
  </si>
  <si>
    <t>Помещение в здании, строении (за исключением подвалов, чердаков)</t>
  </si>
  <si>
    <t>Кв.м.</t>
  </si>
  <si>
    <t>Размещение столовых и буфетов</t>
  </si>
  <si>
    <t>Рязанская обл, м.р-н Рязанский, с.п. Варсковское, п Варские</t>
  </si>
  <si>
    <t>Здание (строение, сооружение)</t>
  </si>
  <si>
    <t>Иное</t>
  </si>
  <si>
    <t>391170, Рязанская обл, м.р-н Старожиловский, г.п. Старожиловское, рп Старожилово, ул Денисова, д. 35</t>
  </si>
  <si>
    <t>390526, Рязанская обл, м.р-н Рязанский, с.п. Варсковское, п Варские, ул Школьная, д. 2а, к. пом. 4</t>
  </si>
  <si>
    <t>Рязанский р-он, п. Варские, ул. Советская, д. 5а</t>
  </si>
  <si>
    <t>390526, Рязанская обл, м.р-н Рязанский, с.п. Варсковское, п Варские, ул Школьная, д. 2а, к. пом.2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</si>
</sst>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0"/>
      <color rgb="FF0000FF"/>
      <name val="PT Astra Serif"/>
    </font>
    <font>
      <b/>
      <sz val="10"/>
      <color rgb="FF0000FF"/>
      <name val="PT Astra Serif"/>
    </font>
    <font>
      <b/>
      <sz val="10"/>
      <color rgb="FF0000FF"/>
      <name val="PT Astra Serif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1D1D1D"/>
      <name val="Verdana"/>
    </font>
  </fonts>
  <fills count="2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wrapText="1"/>
    </xf>
    <xf numFmtId="0" fontId="13" fillId="15" borderId="13" applyBorder="0">
      <alignment horizontal="center" vertical="center" wrapText="1"/>
    </xf>
    <xf numFmtId="0" fontId="18" fillId="20" borderId="18" applyBorder="0">
      <alignment horizontal="right" vertical="center" wrapText="1"/>
    </xf>
    <xf numFmtId="0" fontId="23" fillId="25" borderId="23" applyBorder="0">
      <alignment horizontal="center" vertical="center" wrapText="1"/>
    </xf>
    <xf numFmtId="0" fontId="25" fillId="27" borderId="25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4" fontId="6" fillId="8" borderId="6" xfId="0" applyNumberFormat="1" applyFont="1" applyFill="1" applyBorder="1" applyAlignment="1">
      <alignment horizontal="right" vertical="center" wrapText="1" inden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right" vertical="center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  <xf numFmtId="0" fontId="24" fillId="26" borderId="24" xfId="0" applyFont="1" applyFill="1" applyBorder="1" applyAlignment="1">
      <alignment horizontal="right" vertical="center" wrapText="1"/>
    </xf>
  </cellXfs>
  <cellStyles count="9">
    <cellStyle name="bold_border_center_str" xfId="7"/>
    <cellStyle name="border_center_str" xfId="2"/>
    <cellStyle name="bottom_center_str" xfId="5"/>
    <cellStyle name="center_bottom_str8" xfId="4"/>
    <cellStyle name="left_str" xfId="3"/>
    <cellStyle name="right_str" xfId="6"/>
    <cellStyle name="table_head" xfId="8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/>
  </sheetViews>
  <sheetFormatPr defaultRowHeight="10.5"/>
  <cols>
    <col min="1" max="4" width="28.7109375" customWidth="1"/>
    <col min="5" max="5" width="22.85546875" customWidth="1"/>
    <col min="6" max="9" width="28.7109375" customWidth="1"/>
  </cols>
  <sheetData>
    <row r="1" spans="1:7" ht="20.100000000000001" customHeight="1"/>
    <row r="2" spans="1:7" ht="99.95" customHeight="1">
      <c r="A2" s="1" t="s">
        <v>0</v>
      </c>
      <c r="B2" s="1"/>
      <c r="C2" s="1"/>
      <c r="D2" s="1"/>
      <c r="E2" s="1"/>
      <c r="F2" s="1"/>
      <c r="G2" s="1"/>
    </row>
    <row r="3" spans="1:7" ht="30" customHeight="1">
      <c r="A3" s="1" t="s">
        <v>1</v>
      </c>
      <c r="B3" s="1"/>
      <c r="C3" s="1"/>
      <c r="D3" s="1"/>
      <c r="E3" s="1"/>
      <c r="F3" s="1"/>
      <c r="G3" s="1"/>
    </row>
    <row r="4" spans="1:7" ht="30" customHeight="1">
      <c r="G4" s="3" t="s">
        <v>2</v>
      </c>
    </row>
    <row r="5" spans="1:7" ht="30" customHeight="1">
      <c r="F5" s="11" t="s">
        <v>3</v>
      </c>
      <c r="G5" s="3" t="s">
        <v>4</v>
      </c>
    </row>
    <row r="6" spans="1:7" ht="30" customHeight="1">
      <c r="A6" s="2" t="s">
        <v>5</v>
      </c>
      <c r="B6" s="2"/>
      <c r="C6" s="16" t="s">
        <v>6</v>
      </c>
      <c r="D6" s="16"/>
      <c r="E6" s="16"/>
      <c r="F6" s="11" t="s">
        <v>7</v>
      </c>
      <c r="G6" s="3" t="s">
        <v>8</v>
      </c>
    </row>
    <row r="7" spans="1:7" ht="30" customHeight="1">
      <c r="A7" s="2" t="s">
        <v>9</v>
      </c>
      <c r="B7" s="2"/>
      <c r="C7" s="16" t="s">
        <v>10</v>
      </c>
      <c r="D7" s="16"/>
      <c r="E7" s="16"/>
      <c r="F7" s="11" t="s">
        <v>11</v>
      </c>
      <c r="G7" s="3" t="s">
        <v>12</v>
      </c>
    </row>
    <row r="8" spans="1:7" ht="30" customHeight="1">
      <c r="A8" s="2"/>
      <c r="B8" s="2"/>
      <c r="C8" s="17"/>
      <c r="D8" s="17"/>
      <c r="E8" s="17"/>
      <c r="F8" s="11" t="s">
        <v>13</v>
      </c>
      <c r="G8" s="3" t="s">
        <v>14</v>
      </c>
    </row>
    <row r="9" spans="1:7" ht="30" customHeight="1">
      <c r="A9" s="2"/>
      <c r="B9" s="2"/>
      <c r="C9" s="18"/>
      <c r="D9" s="18"/>
      <c r="E9" s="18"/>
      <c r="F9" s="11" t="s">
        <v>15</v>
      </c>
      <c r="G9" s="3" t="s">
        <v>16</v>
      </c>
    </row>
    <row r="10" spans="1:7" ht="30" customHeight="1"/>
    <row r="11" spans="1:7" ht="30" customHeight="1">
      <c r="A11" s="1"/>
      <c r="B11" s="1"/>
      <c r="C11" s="1"/>
      <c r="D11" s="1"/>
      <c r="E11" s="1"/>
      <c r="F11" s="1"/>
      <c r="G11" s="1"/>
    </row>
    <row r="12" spans="1:7" ht="36" customHeight="1">
      <c r="A12" s="3" t="s">
        <v>17</v>
      </c>
      <c r="B12" s="19" t="s">
        <v>18</v>
      </c>
      <c r="C12" s="19"/>
      <c r="D12" s="19" t="s">
        <v>6</v>
      </c>
      <c r="E12" s="19"/>
      <c r="F12" s="19"/>
      <c r="G12" s="19"/>
    </row>
    <row r="13" spans="1:7" ht="18" customHeight="1">
      <c r="A13" s="3" t="s">
        <v>19</v>
      </c>
      <c r="B13" s="19" t="s">
        <v>20</v>
      </c>
      <c r="C13" s="19"/>
      <c r="D13" s="19" t="s">
        <v>21</v>
      </c>
      <c r="E13" s="19"/>
      <c r="F13" s="19"/>
      <c r="G13" s="19"/>
    </row>
    <row r="14" spans="1:7" ht="18" customHeight="1">
      <c r="A14" s="3" t="s">
        <v>22</v>
      </c>
      <c r="B14" s="19" t="s">
        <v>23</v>
      </c>
      <c r="C14" s="19"/>
      <c r="D14" s="19" t="s">
        <v>24</v>
      </c>
      <c r="E14" s="19"/>
      <c r="F14" s="19"/>
      <c r="G14" s="19"/>
    </row>
    <row r="15" spans="1:7" ht="18" customHeight="1">
      <c r="A15" s="3" t="s">
        <v>25</v>
      </c>
      <c r="B15" s="19" t="s">
        <v>26</v>
      </c>
      <c r="C15" s="19"/>
      <c r="D15" s="19" t="s">
        <v>27</v>
      </c>
      <c r="E15" s="19"/>
      <c r="F15" s="19"/>
      <c r="G15" s="19"/>
    </row>
    <row r="16" spans="1:7" ht="18" customHeight="1">
      <c r="A16" s="3" t="s">
        <v>28</v>
      </c>
      <c r="B16" s="19" t="s">
        <v>29</v>
      </c>
      <c r="C16" s="19"/>
      <c r="D16" s="19" t="s">
        <v>30</v>
      </c>
      <c r="E16" s="19"/>
      <c r="F16" s="19"/>
      <c r="G16" s="19"/>
    </row>
    <row r="17" spans="1:7" ht="18" customHeight="1">
      <c r="A17" s="3" t="s">
        <v>31</v>
      </c>
      <c r="B17" s="19" t="s">
        <v>32</v>
      </c>
      <c r="C17" s="19"/>
      <c r="D17" s="19" t="s">
        <v>33</v>
      </c>
      <c r="E17" s="19"/>
      <c r="F17" s="19"/>
      <c r="G17" s="19"/>
    </row>
    <row r="18" spans="1:7" ht="18" customHeight="1">
      <c r="A18" s="3" t="s">
        <v>34</v>
      </c>
      <c r="B18" s="19" t="s">
        <v>35</v>
      </c>
      <c r="C18" s="19"/>
      <c r="D18" s="19" t="s">
        <v>36</v>
      </c>
      <c r="E18" s="19"/>
      <c r="F18" s="19"/>
      <c r="G18" s="19"/>
    </row>
    <row r="19" spans="1:7" ht="18" customHeight="1">
      <c r="A19" s="3" t="s">
        <v>37</v>
      </c>
      <c r="B19" s="19" t="s">
        <v>38</v>
      </c>
      <c r="C19" s="19"/>
      <c r="D19" s="19" t="s">
        <v>39</v>
      </c>
      <c r="E19" s="19"/>
      <c r="F19" s="19"/>
      <c r="G19" s="19"/>
    </row>
    <row r="20" spans="1:7" ht="129.94999999999999" customHeight="1">
      <c r="A20" s="3" t="s">
        <v>40</v>
      </c>
      <c r="B20" s="19" t="s">
        <v>41</v>
      </c>
      <c r="C20" s="19"/>
      <c r="D20" s="19" t="s">
        <v>42</v>
      </c>
      <c r="E20" s="19"/>
      <c r="F20" s="19"/>
      <c r="G20" s="19"/>
    </row>
    <row r="21" spans="1:7" ht="165" customHeight="1">
      <c r="A21" s="3" t="s">
        <v>43</v>
      </c>
      <c r="B21" s="19" t="s">
        <v>44</v>
      </c>
      <c r="C21" s="19"/>
      <c r="D21" s="19" t="s">
        <v>45</v>
      </c>
      <c r="E21" s="19"/>
      <c r="F21" s="19"/>
      <c r="G21" s="19"/>
    </row>
    <row r="22" spans="1:7" ht="143.1" customHeight="1">
      <c r="A22" s="3" t="s">
        <v>46</v>
      </c>
      <c r="B22" s="19" t="s">
        <v>47</v>
      </c>
      <c r="C22" s="19"/>
      <c r="D22" s="19" t="s">
        <v>48</v>
      </c>
      <c r="E22" s="19"/>
      <c r="F22" s="19"/>
      <c r="G22" s="19"/>
    </row>
    <row r="23" spans="1:7" ht="50.1" customHeight="1">
      <c r="A23" s="3" t="s">
        <v>49</v>
      </c>
      <c r="B23" s="19" t="s">
        <v>50</v>
      </c>
      <c r="C23" s="19"/>
      <c r="D23" s="19" t="s">
        <v>51</v>
      </c>
      <c r="E23" s="19"/>
      <c r="F23" s="19"/>
      <c r="G23" s="19"/>
    </row>
    <row r="24" spans="1:7" ht="18" customHeight="1">
      <c r="A24" s="3" t="s">
        <v>52</v>
      </c>
      <c r="B24" s="19" t="s">
        <v>53</v>
      </c>
      <c r="C24" s="19"/>
      <c r="D24" s="19" t="s">
        <v>54</v>
      </c>
      <c r="E24" s="19"/>
      <c r="F24" s="19"/>
      <c r="G24" s="19"/>
    </row>
    <row r="25" spans="1:7">
      <c r="A25" s="3" t="s">
        <v>55</v>
      </c>
      <c r="B25" s="19" t="s">
        <v>56</v>
      </c>
      <c r="C25" s="19"/>
      <c r="D25" s="19"/>
      <c r="E25" s="19"/>
      <c r="F25" s="19"/>
      <c r="G25" s="19"/>
    </row>
    <row r="26" spans="1:7">
      <c r="A26" s="3" t="s">
        <v>57</v>
      </c>
      <c r="B26" s="19" t="s">
        <v>58</v>
      </c>
      <c r="C26" s="19"/>
      <c r="D26" s="19"/>
      <c r="E26" s="19"/>
      <c r="F26" s="19"/>
      <c r="G26" s="19"/>
    </row>
    <row r="27" spans="1:7" ht="18" customHeight="1">
      <c r="A27" s="3" t="s">
        <v>59</v>
      </c>
      <c r="B27" s="19" t="s">
        <v>9</v>
      </c>
      <c r="C27" s="19"/>
      <c r="D27" s="19" t="s">
        <v>10</v>
      </c>
      <c r="E27" s="19"/>
      <c r="F27" s="19"/>
      <c r="G27" s="19"/>
    </row>
    <row r="28" spans="1:7" ht="18" customHeight="1">
      <c r="A28" s="3" t="s">
        <v>60</v>
      </c>
      <c r="B28" s="19" t="s">
        <v>61</v>
      </c>
      <c r="C28" s="19"/>
      <c r="D28" s="19" t="s">
        <v>62</v>
      </c>
      <c r="E28" s="19"/>
      <c r="F28" s="19"/>
      <c r="G28" s="19"/>
    </row>
    <row r="29" spans="1:7" ht="15" customHeight="1"/>
    <row r="30" spans="1:7" ht="20.100000000000001" customHeight="1">
      <c r="A30" s="20" t="s">
        <v>63</v>
      </c>
      <c r="B30" s="20"/>
      <c r="C30" s="20"/>
      <c r="E30" s="20" t="s">
        <v>63</v>
      </c>
      <c r="F30" s="20"/>
      <c r="G30" s="20"/>
    </row>
    <row r="31" spans="1:7" ht="20.100000000000001" customHeight="1">
      <c r="A31" s="21" t="s">
        <v>64</v>
      </c>
      <c r="B31" s="21"/>
      <c r="C31" s="21"/>
      <c r="E31" s="21" t="s">
        <v>65</v>
      </c>
      <c r="F31" s="21"/>
      <c r="G31" s="21"/>
    </row>
    <row r="32" spans="1:7" ht="20.100000000000001" customHeight="1">
      <c r="A32" s="21" t="s">
        <v>66</v>
      </c>
      <c r="B32" s="21"/>
      <c r="C32" s="21"/>
      <c r="E32" s="21" t="s">
        <v>67</v>
      </c>
      <c r="F32" s="21"/>
      <c r="G32" s="21"/>
    </row>
    <row r="33" spans="1:7" ht="20.100000000000001" customHeight="1">
      <c r="A33" s="21" t="s">
        <v>68</v>
      </c>
      <c r="B33" s="21"/>
      <c r="C33" s="21"/>
      <c r="E33" s="21" t="s">
        <v>69</v>
      </c>
      <c r="F33" s="21"/>
      <c r="G33" s="21"/>
    </row>
    <row r="34" spans="1:7" ht="20.100000000000001" customHeight="1">
      <c r="A34" s="21" t="s">
        <v>70</v>
      </c>
      <c r="B34" s="21"/>
      <c r="C34" s="21"/>
      <c r="E34" s="21" t="s">
        <v>71</v>
      </c>
      <c r="F34" s="21"/>
      <c r="G34" s="21"/>
    </row>
    <row r="35" spans="1:7" ht="20.100000000000001" customHeight="1">
      <c r="A35" s="21" t="s">
        <v>72</v>
      </c>
      <c r="B35" s="21"/>
      <c r="C35" s="21"/>
      <c r="E35" s="21" t="s">
        <v>72</v>
      </c>
      <c r="F35" s="21"/>
      <c r="G35" s="21"/>
    </row>
    <row r="36" spans="1:7" ht="20.100000000000001" customHeight="1">
      <c r="A36" s="22" t="s">
        <v>73</v>
      </c>
      <c r="B36" s="22"/>
      <c r="C36" s="22"/>
      <c r="E36" s="22" t="s">
        <v>74</v>
      </c>
      <c r="F36" s="22"/>
      <c r="G36" s="22"/>
    </row>
  </sheetData>
  <sheetProtection password="CD93" sheet="1" objects="1" scenarios="1"/>
  <mergeCells count="59">
    <mergeCell ref="A34:C34"/>
    <mergeCell ref="E34:G34"/>
    <mergeCell ref="A35:C35"/>
    <mergeCell ref="E35:G35"/>
    <mergeCell ref="A36:C36"/>
    <mergeCell ref="E36:G36"/>
    <mergeCell ref="A31:C31"/>
    <mergeCell ref="E31:G31"/>
    <mergeCell ref="A32:C32"/>
    <mergeCell ref="E32:G32"/>
    <mergeCell ref="A33:C33"/>
    <mergeCell ref="E33:G33"/>
    <mergeCell ref="B27:C27"/>
    <mergeCell ref="D27:G27"/>
    <mergeCell ref="B28:C28"/>
    <mergeCell ref="D28:G28"/>
    <mergeCell ref="A30:C30"/>
    <mergeCell ref="E30:G30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A8:B8"/>
    <mergeCell ref="C8:E8"/>
    <mergeCell ref="A9:B9"/>
    <mergeCell ref="C9:E9"/>
    <mergeCell ref="A11:G11"/>
    <mergeCell ref="A2:G2"/>
    <mergeCell ref="A3:G3"/>
    <mergeCell ref="A6:B6"/>
    <mergeCell ref="C6:E6"/>
    <mergeCell ref="A7:B7"/>
    <mergeCell ref="C7:E7"/>
  </mergeCells>
  <phoneticPr fontId="0" type="noConversion"/>
  <pageMargins left="0.4" right="0.4" top="0.4" bottom="0.4" header="0.1" footer="0.1"/>
  <pageSetup paperSize="9" scale="77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277</v>
      </c>
      <c r="B1" s="23" t="s">
        <v>78</v>
      </c>
      <c r="C1" s="23" t="s">
        <v>297</v>
      </c>
      <c r="D1" s="23"/>
      <c r="E1" s="23"/>
      <c r="F1" s="23"/>
      <c r="G1" s="23"/>
      <c r="H1" s="23"/>
      <c r="I1" s="23" t="s">
        <v>297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214</v>
      </c>
      <c r="D2" s="23"/>
      <c r="E2" s="23"/>
      <c r="F2" s="23"/>
      <c r="G2" s="23"/>
      <c r="H2" s="23"/>
      <c r="I2" s="23" t="s">
        <v>214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298</v>
      </c>
      <c r="D3" s="23"/>
      <c r="E3" s="23"/>
      <c r="F3" s="23"/>
      <c r="G3" s="23"/>
      <c r="H3" s="23"/>
      <c r="I3" s="23" t="s">
        <v>299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285</v>
      </c>
      <c r="D4" s="23" t="s">
        <v>286</v>
      </c>
      <c r="E4" s="23" t="s">
        <v>287</v>
      </c>
      <c r="F4" s="23"/>
      <c r="G4" s="23" t="s">
        <v>288</v>
      </c>
      <c r="H4" s="23" t="s">
        <v>289</v>
      </c>
      <c r="I4" s="23" t="s">
        <v>285</v>
      </c>
      <c r="J4" s="23" t="s">
        <v>286</v>
      </c>
      <c r="K4" s="23" t="s">
        <v>287</v>
      </c>
      <c r="L4" s="23"/>
      <c r="M4" s="23" t="s">
        <v>288</v>
      </c>
      <c r="N4" s="23" t="s">
        <v>289</v>
      </c>
    </row>
    <row r="5" spans="1:14" ht="30" customHeight="1">
      <c r="A5" s="23"/>
      <c r="B5" s="23"/>
      <c r="C5" s="23"/>
      <c r="D5" s="23"/>
      <c r="E5" s="23" t="s">
        <v>214</v>
      </c>
      <c r="F5" s="23"/>
      <c r="G5" s="23"/>
      <c r="H5" s="23"/>
      <c r="I5" s="23"/>
      <c r="J5" s="23"/>
      <c r="K5" s="23" t="s">
        <v>214</v>
      </c>
      <c r="L5" s="23"/>
      <c r="M5" s="23"/>
      <c r="N5" s="23"/>
    </row>
    <row r="6" spans="1:14" ht="30" customHeight="1">
      <c r="A6" s="23"/>
      <c r="B6" s="23"/>
      <c r="C6" s="23"/>
      <c r="D6" s="23"/>
      <c r="E6" s="3" t="s">
        <v>292</v>
      </c>
      <c r="F6" s="3" t="s">
        <v>293</v>
      </c>
      <c r="G6" s="23"/>
      <c r="H6" s="23"/>
      <c r="I6" s="23"/>
      <c r="J6" s="23"/>
      <c r="K6" s="3" t="s">
        <v>292</v>
      </c>
      <c r="L6" s="3" t="s">
        <v>293</v>
      </c>
      <c r="M6" s="23"/>
      <c r="N6" s="23"/>
    </row>
    <row r="7" spans="1:14" ht="20.100000000000001" customHeight="1">
      <c r="A7" s="3" t="s">
        <v>17</v>
      </c>
      <c r="B7" s="3" t="s">
        <v>19</v>
      </c>
      <c r="C7" s="3" t="s">
        <v>22</v>
      </c>
      <c r="D7" s="3" t="s">
        <v>25</v>
      </c>
      <c r="E7" s="3" t="s">
        <v>28</v>
      </c>
      <c r="F7" s="3" t="s">
        <v>31</v>
      </c>
      <c r="G7" s="3" t="s">
        <v>34</v>
      </c>
      <c r="H7" s="3" t="s">
        <v>37</v>
      </c>
      <c r="I7" s="3" t="s">
        <v>40</v>
      </c>
      <c r="J7" s="3" t="s">
        <v>43</v>
      </c>
      <c r="K7" s="3" t="s">
        <v>46</v>
      </c>
      <c r="L7" s="3" t="s">
        <v>49</v>
      </c>
      <c r="M7" s="3" t="s">
        <v>52</v>
      </c>
      <c r="N7" s="3" t="s">
        <v>55</v>
      </c>
    </row>
    <row r="8" spans="1:14" ht="20.100000000000001" customHeight="1">
      <c r="A8" s="14" t="s">
        <v>294</v>
      </c>
      <c r="B8" s="3" t="s">
        <v>88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1:14" ht="20.100000000000001" customHeight="1">
      <c r="A9" s="4" t="s">
        <v>265</v>
      </c>
      <c r="B9" s="3" t="s">
        <v>266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0.100000000000001" customHeight="1">
      <c r="A10" s="4" t="s">
        <v>267</v>
      </c>
      <c r="B10" s="3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20.100000000000001" customHeight="1">
      <c r="A11" s="4" t="s">
        <v>268</v>
      </c>
      <c r="B11" s="3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20.100000000000001" customHeight="1">
      <c r="A12" s="4" t="s">
        <v>269</v>
      </c>
      <c r="B12" s="3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20.100000000000001" customHeight="1">
      <c r="A13" s="14" t="s">
        <v>295</v>
      </c>
      <c r="B13" s="3" t="s">
        <v>98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20.100000000000001" customHeight="1">
      <c r="A14" s="4" t="s">
        <v>265</v>
      </c>
      <c r="B14" s="3" t="s">
        <v>271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0.100000000000001" customHeight="1">
      <c r="A15" s="4" t="s">
        <v>272</v>
      </c>
      <c r="B15" s="3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0.100000000000001" customHeight="1">
      <c r="A16" s="14" t="s">
        <v>296</v>
      </c>
      <c r="B16" s="3" t="s">
        <v>106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ht="20.100000000000001" customHeight="1">
      <c r="A17" s="4" t="s">
        <v>265</v>
      </c>
      <c r="B17" s="3" t="s">
        <v>188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0.100000000000001" customHeight="1">
      <c r="A18" s="4" t="s">
        <v>274</v>
      </c>
      <c r="B18" s="3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ht="20.100000000000001" customHeight="1">
      <c r="A19" s="4" t="s">
        <v>275</v>
      </c>
      <c r="B19" s="3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20.100000000000001" customHeight="1">
      <c r="A20" s="12" t="s">
        <v>119</v>
      </c>
      <c r="B20" s="15" t="s">
        <v>120</v>
      </c>
      <c r="C20" s="13">
        <f>VLOOKUP("1000",$B:$Z,2,0) + VLOOKUP("2000",$B:$Z,2,0) + VLOOKUP("3000",$B:$Z,2,0)</f>
        <v>0</v>
      </c>
      <c r="D20" s="13">
        <f>VLOOKUP("1000",$B:$Z,3,0) + VLOOKUP("2000",$B:$Z,3,0) + VLOOKUP("3000",$B:$Z,3,0)</f>
        <v>0</v>
      </c>
      <c r="E20" s="13">
        <f>VLOOKUP("1000",$B:$Z,4,0) + VLOOKUP("2000",$B:$Z,4,0) + VLOOKUP("3000",$B:$Z,4,0)</f>
        <v>0</v>
      </c>
      <c r="F20" s="13">
        <f>VLOOKUP("1000",$B:$Z,5,0) + VLOOKUP("2000",$B:$Z,5,0) + VLOOKUP("3000",$B:$Z,5,0)</f>
        <v>0</v>
      </c>
      <c r="G20" s="13">
        <f>VLOOKUP("1000",$B:$Z,6,0) + VLOOKUP("2000",$B:$Z,6,0) + VLOOKUP("3000",$B:$Z,6,0)</f>
        <v>0</v>
      </c>
      <c r="H20" s="13">
        <f>VLOOKUP("1000",$B:$Z,7,0) + VLOOKUP("2000",$B:$Z,7,0) + VLOOKUP("3000",$B:$Z,7,0)</f>
        <v>0</v>
      </c>
      <c r="I20" s="13">
        <f>VLOOKUP("1000",$B:$Z,8,0) + VLOOKUP("2000",$B:$Z,8,0) + VLOOKUP("3000",$B:$Z,8,0)</f>
        <v>0</v>
      </c>
      <c r="J20" s="13">
        <f>VLOOKUP("1000",$B:$Z,9,0) + VLOOKUP("2000",$B:$Z,9,0) + VLOOKUP("3000",$B:$Z,9,0)</f>
        <v>0</v>
      </c>
      <c r="K20" s="13">
        <f>VLOOKUP("1000",$B:$Z,10,0) + VLOOKUP("2000",$B:$Z,10,0) + VLOOKUP("3000",$B:$Z,10,0)</f>
        <v>0</v>
      </c>
      <c r="L20" s="13">
        <f>VLOOKUP("1000",$B:$Z,11,0) + VLOOKUP("2000",$B:$Z,11,0) + VLOOKUP("3000",$B:$Z,11,0)</f>
        <v>0</v>
      </c>
      <c r="M20" s="13">
        <f>VLOOKUP("1000",$B:$Z,12,0) + VLOOKUP("2000",$B:$Z,12,0) + VLOOKUP("3000",$B:$Z,12,0)</f>
        <v>0</v>
      </c>
      <c r="N20" s="13">
        <f>VLOOKUP("1000",$B:$Z,13,0) + VLOOKUP("2000",$B:$Z,13,0) + VLOOKUP("3000",$B:$Z,13,0)</f>
        <v>0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scale="38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/>
  </sheetViews>
  <sheetFormatPr defaultRowHeight="10.5"/>
  <cols>
    <col min="1" max="1" width="66.85546875" customWidth="1"/>
    <col min="2" max="7" width="24.85546875" customWidth="1"/>
  </cols>
  <sheetData>
    <row r="1" spans="1:7" ht="50.1" customHeight="1">
      <c r="A1" s="1" t="s">
        <v>300</v>
      </c>
      <c r="B1" s="1"/>
      <c r="C1" s="1"/>
      <c r="D1" s="1"/>
      <c r="E1" s="1"/>
      <c r="F1" s="1"/>
      <c r="G1" s="1"/>
    </row>
    <row r="2" spans="1:7" ht="30" customHeight="1">
      <c r="A2" s="23" t="s">
        <v>301</v>
      </c>
      <c r="B2" s="23" t="s">
        <v>302</v>
      </c>
      <c r="C2" s="23" t="s">
        <v>303</v>
      </c>
      <c r="D2" s="23"/>
      <c r="E2" s="23"/>
      <c r="F2" s="23" t="s">
        <v>304</v>
      </c>
      <c r="G2" s="23" t="s">
        <v>305</v>
      </c>
    </row>
    <row r="3" spans="1:7" ht="30" customHeight="1">
      <c r="A3" s="23"/>
      <c r="B3" s="23"/>
      <c r="C3" s="3" t="s">
        <v>306</v>
      </c>
      <c r="D3" s="3" t="s">
        <v>129</v>
      </c>
      <c r="E3" s="3" t="s">
        <v>130</v>
      </c>
      <c r="F3" s="23"/>
      <c r="G3" s="23"/>
    </row>
    <row r="4" spans="1:7" ht="20.100000000000001" customHeight="1">
      <c r="A4" s="3" t="s">
        <v>17</v>
      </c>
      <c r="B4" s="3" t="s">
        <v>19</v>
      </c>
      <c r="C4" s="3" t="s">
        <v>22</v>
      </c>
      <c r="D4" s="3" t="s">
        <v>25</v>
      </c>
      <c r="E4" s="3" t="s">
        <v>28</v>
      </c>
      <c r="F4" s="3" t="s">
        <v>31</v>
      </c>
      <c r="G4" s="3" t="s">
        <v>34</v>
      </c>
    </row>
    <row r="5" spans="1:7" ht="20.100000000000001" customHeight="1">
      <c r="A5" s="14" t="s">
        <v>307</v>
      </c>
      <c r="B5" s="15" t="s">
        <v>142</v>
      </c>
      <c r="C5" s="15" t="s">
        <v>142</v>
      </c>
      <c r="D5" s="15" t="s">
        <v>142</v>
      </c>
      <c r="E5" s="15" t="s">
        <v>142</v>
      </c>
      <c r="F5" s="15" t="s">
        <v>142</v>
      </c>
      <c r="G5" s="15" t="s">
        <v>142</v>
      </c>
    </row>
    <row r="6" spans="1:7" ht="20.100000000000001" customHeight="1">
      <c r="A6" s="14" t="s">
        <v>308</v>
      </c>
      <c r="B6" s="15" t="s">
        <v>142</v>
      </c>
      <c r="C6" s="15" t="s">
        <v>142</v>
      </c>
      <c r="D6" s="15" t="s">
        <v>142</v>
      </c>
      <c r="E6" s="15" t="s">
        <v>142</v>
      </c>
      <c r="F6" s="15" t="s">
        <v>142</v>
      </c>
      <c r="G6" s="15" t="s">
        <v>142</v>
      </c>
    </row>
  </sheetData>
  <sheetProtection sheet="1" objects="1" scenarios="1"/>
  <mergeCells count="6">
    <mergeCell ref="A1:G1"/>
    <mergeCell ref="A2:A3"/>
    <mergeCell ref="B2:B3"/>
    <mergeCell ref="C2:E2"/>
    <mergeCell ref="F2:F3"/>
    <mergeCell ref="G2:G3"/>
  </mergeCells>
  <phoneticPr fontId="0" type="noConversion"/>
  <pageMargins left="0.4" right="0.4" top="0.4" bottom="0.4" header="0.1" footer="0.1"/>
  <pageSetup paperSize="9" scale="70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/>
  </sheetViews>
  <sheetFormatPr defaultRowHeight="10.5"/>
  <cols>
    <col min="1" max="1" width="76.42578125" customWidth="1"/>
    <col min="2" max="2" width="22.85546875" customWidth="1"/>
    <col min="3" max="6" width="28.7109375" customWidth="1"/>
  </cols>
  <sheetData>
    <row r="1" spans="1:6" ht="50.1" customHeight="1">
      <c r="A1" s="1" t="s">
        <v>309</v>
      </c>
      <c r="B1" s="1"/>
      <c r="C1" s="1"/>
      <c r="D1" s="1"/>
      <c r="E1" s="1"/>
      <c r="F1" s="1"/>
    </row>
    <row r="2" spans="1:6" ht="30" customHeight="1">
      <c r="A2" s="18" t="s">
        <v>310</v>
      </c>
      <c r="B2" s="18"/>
      <c r="C2" s="18"/>
      <c r="D2" s="18"/>
      <c r="E2" s="18"/>
      <c r="F2" s="18"/>
    </row>
    <row r="3" spans="1:6" ht="30" customHeight="1">
      <c r="F3" s="3" t="s">
        <v>2</v>
      </c>
    </row>
    <row r="4" spans="1:6" ht="30" customHeight="1">
      <c r="E4" s="11" t="s">
        <v>3</v>
      </c>
      <c r="F4" s="3" t="s">
        <v>4</v>
      </c>
    </row>
    <row r="5" spans="1:6" ht="30" customHeight="1">
      <c r="A5" s="7" t="s">
        <v>5</v>
      </c>
      <c r="B5" s="24" t="s">
        <v>6</v>
      </c>
      <c r="C5" s="24"/>
      <c r="D5" s="24"/>
      <c r="E5" s="11" t="s">
        <v>7</v>
      </c>
      <c r="F5" s="3" t="s">
        <v>8</v>
      </c>
    </row>
    <row r="6" spans="1:6" ht="30" customHeight="1">
      <c r="A6" s="7" t="s">
        <v>9</v>
      </c>
      <c r="B6" s="24" t="s">
        <v>10</v>
      </c>
      <c r="C6" s="24"/>
      <c r="D6" s="24"/>
      <c r="E6" s="11" t="s">
        <v>11</v>
      </c>
      <c r="F6" s="3" t="s">
        <v>12</v>
      </c>
    </row>
    <row r="7" spans="1:6" ht="30" customHeight="1">
      <c r="A7" s="7" t="s">
        <v>311</v>
      </c>
      <c r="B7" s="24" t="s">
        <v>312</v>
      </c>
      <c r="C7" s="24"/>
      <c r="D7" s="24"/>
      <c r="E7" s="11" t="s">
        <v>313</v>
      </c>
      <c r="F7" s="3" t="s">
        <v>14</v>
      </c>
    </row>
    <row r="8" spans="1:6" ht="30" customHeight="1">
      <c r="A8" s="7" t="s">
        <v>314</v>
      </c>
      <c r="B8" s="18"/>
      <c r="C8" s="18"/>
      <c r="D8" s="18"/>
      <c r="E8" s="11" t="s">
        <v>15</v>
      </c>
      <c r="F8" s="3" t="s">
        <v>16</v>
      </c>
    </row>
    <row r="9" spans="1:6" ht="30" customHeight="1">
      <c r="A9" s="7" t="s">
        <v>315</v>
      </c>
      <c r="B9" s="18"/>
      <c r="C9" s="18"/>
      <c r="D9" s="18"/>
      <c r="E9" s="11" t="s">
        <v>316</v>
      </c>
      <c r="F9" s="3" t="s">
        <v>317</v>
      </c>
    </row>
    <row r="10" spans="1:6" ht="30" customHeight="1"/>
    <row r="11" spans="1:6" ht="30" customHeight="1">
      <c r="A11" s="25" t="s">
        <v>318</v>
      </c>
      <c r="B11" s="25"/>
      <c r="C11" s="25"/>
      <c r="D11" s="25"/>
      <c r="E11" s="25"/>
      <c r="F11" s="25"/>
    </row>
    <row r="12" spans="1:6" ht="50.1" customHeight="1">
      <c r="A12" s="23" t="s">
        <v>166</v>
      </c>
      <c r="B12" s="23" t="s">
        <v>78</v>
      </c>
      <c r="C12" s="23" t="s">
        <v>319</v>
      </c>
      <c r="D12" s="23"/>
      <c r="E12" s="23" t="s">
        <v>320</v>
      </c>
      <c r="F12" s="23" t="s">
        <v>321</v>
      </c>
    </row>
    <row r="13" spans="1:6" ht="50.1" customHeight="1">
      <c r="A13" s="23"/>
      <c r="B13" s="23"/>
      <c r="C13" s="3" t="s">
        <v>322</v>
      </c>
      <c r="D13" s="3" t="s">
        <v>323</v>
      </c>
      <c r="E13" s="23"/>
      <c r="F13" s="23"/>
    </row>
    <row r="14" spans="1:6" ht="20.100000000000001" customHeight="1">
      <c r="A14" s="3" t="s">
        <v>17</v>
      </c>
      <c r="B14" s="3" t="s">
        <v>19</v>
      </c>
      <c r="C14" s="3" t="s">
        <v>22</v>
      </c>
      <c r="D14" s="3" t="s">
        <v>25</v>
      </c>
      <c r="E14" s="3" t="s">
        <v>28</v>
      </c>
      <c r="F14" s="3" t="s">
        <v>31</v>
      </c>
    </row>
    <row r="15" spans="1:6" ht="54.95" customHeight="1">
      <c r="A15" s="4" t="s">
        <v>324</v>
      </c>
      <c r="B15" s="3" t="s">
        <v>222</v>
      </c>
      <c r="C15" s="5">
        <v>95430419.480000004</v>
      </c>
      <c r="D15" s="5">
        <v>84193202.280000001</v>
      </c>
      <c r="E15" s="5">
        <f t="shared" ref="E15:E44" si="0">IF(C15&gt;0,(C15-D15)/D15*100,0)</f>
        <v>13.346941196782808</v>
      </c>
      <c r="F15" s="5">
        <v>68.269099531366209</v>
      </c>
    </row>
    <row r="16" spans="1:6" ht="110.1" customHeight="1">
      <c r="A16" s="4" t="s">
        <v>325</v>
      </c>
      <c r="B16" s="3" t="s">
        <v>232</v>
      </c>
      <c r="C16" s="5">
        <v>0</v>
      </c>
      <c r="D16" s="5">
        <v>0</v>
      </c>
      <c r="E16" s="5">
        <f t="shared" si="0"/>
        <v>0</v>
      </c>
      <c r="F16" s="5">
        <v>0</v>
      </c>
    </row>
    <row r="17" spans="1:6" ht="54.95" customHeight="1">
      <c r="A17" s="4" t="s">
        <v>326</v>
      </c>
      <c r="B17" s="3" t="s">
        <v>241</v>
      </c>
      <c r="C17" s="5">
        <v>17038983.809999999</v>
      </c>
      <c r="D17" s="5">
        <v>2835920</v>
      </c>
      <c r="E17" s="5">
        <f t="shared" si="0"/>
        <v>500.82737912211905</v>
      </c>
      <c r="F17" s="5">
        <v>12.189363601005805</v>
      </c>
    </row>
    <row r="18" spans="1:6" ht="54.95" customHeight="1">
      <c r="A18" s="4" t="s">
        <v>327</v>
      </c>
      <c r="B18" s="3" t="s">
        <v>328</v>
      </c>
      <c r="C18" s="5">
        <v>0</v>
      </c>
      <c r="D18" s="5">
        <v>0</v>
      </c>
      <c r="E18" s="5">
        <f t="shared" si="0"/>
        <v>0</v>
      </c>
      <c r="F18" s="5">
        <v>0</v>
      </c>
    </row>
    <row r="19" spans="1:6" ht="54.95" customHeight="1">
      <c r="A19" s="4" t="s">
        <v>329</v>
      </c>
      <c r="B19" s="3" t="s">
        <v>330</v>
      </c>
      <c r="C19" s="5">
        <v>40000</v>
      </c>
      <c r="D19" s="5">
        <v>16000</v>
      </c>
      <c r="E19" s="5">
        <f t="shared" si="0"/>
        <v>150</v>
      </c>
      <c r="F19" s="5">
        <v>2.8615236065549863E-2</v>
      </c>
    </row>
    <row r="20" spans="1:6" ht="54.95" customHeight="1">
      <c r="A20" s="4" t="s">
        <v>331</v>
      </c>
      <c r="B20" s="3" t="s">
        <v>332</v>
      </c>
      <c r="C20" s="5">
        <v>40000</v>
      </c>
      <c r="D20" s="5">
        <v>16000</v>
      </c>
      <c r="E20" s="5">
        <f t="shared" si="0"/>
        <v>150</v>
      </c>
      <c r="F20" s="5">
        <v>2.8615236065549863E-2</v>
      </c>
    </row>
    <row r="21" spans="1:6" ht="54.95" customHeight="1">
      <c r="A21" s="4" t="s">
        <v>333</v>
      </c>
      <c r="B21" s="3" t="s">
        <v>334</v>
      </c>
      <c r="C21" s="5">
        <v>0</v>
      </c>
      <c r="D21" s="5">
        <v>0</v>
      </c>
      <c r="E21" s="5">
        <f t="shared" si="0"/>
        <v>0</v>
      </c>
      <c r="F21" s="5">
        <v>0</v>
      </c>
    </row>
    <row r="22" spans="1:6" ht="110.1" customHeight="1">
      <c r="A22" s="4" t="s">
        <v>335</v>
      </c>
      <c r="B22" s="3" t="s">
        <v>336</v>
      </c>
      <c r="C22" s="5">
        <v>0</v>
      </c>
      <c r="D22" s="5">
        <v>0</v>
      </c>
      <c r="E22" s="5">
        <f t="shared" si="0"/>
        <v>0</v>
      </c>
      <c r="F22" s="5">
        <v>0</v>
      </c>
    </row>
    <row r="23" spans="1:6" ht="110.1" customHeight="1">
      <c r="A23" s="4" t="s">
        <v>337</v>
      </c>
      <c r="B23" s="3" t="s">
        <v>338</v>
      </c>
      <c r="C23" s="5">
        <v>0</v>
      </c>
      <c r="D23" s="5">
        <v>0</v>
      </c>
      <c r="E23" s="5">
        <f t="shared" si="0"/>
        <v>0</v>
      </c>
      <c r="F23" s="5">
        <v>0</v>
      </c>
    </row>
    <row r="24" spans="1:6" ht="110.1" customHeight="1">
      <c r="A24" s="4" t="s">
        <v>339</v>
      </c>
      <c r="B24" s="3" t="s">
        <v>340</v>
      </c>
      <c r="C24" s="5">
        <v>2500000</v>
      </c>
      <c r="D24" s="5">
        <v>2079900</v>
      </c>
      <c r="E24" s="5">
        <f t="shared" si="0"/>
        <v>20.198086446463773</v>
      </c>
      <c r="F24" s="5">
        <v>1.7884522540968664</v>
      </c>
    </row>
    <row r="25" spans="1:6" ht="54.95" customHeight="1">
      <c r="A25" s="4" t="s">
        <v>341</v>
      </c>
      <c r="B25" s="3" t="s">
        <v>342</v>
      </c>
      <c r="C25" s="5">
        <v>23404435</v>
      </c>
      <c r="D25" s="5">
        <v>20192376.300000001</v>
      </c>
      <c r="E25" s="5">
        <f t="shared" si="0"/>
        <v>15.907284275402489</v>
      </c>
      <c r="F25" s="5">
        <v>16.743085812645436</v>
      </c>
    </row>
    <row r="26" spans="1:6" ht="110.1" customHeight="1">
      <c r="A26" s="4" t="s">
        <v>343</v>
      </c>
      <c r="B26" s="3" t="s">
        <v>344</v>
      </c>
      <c r="C26" s="5">
        <v>0</v>
      </c>
      <c r="D26" s="5">
        <v>0</v>
      </c>
      <c r="E26" s="5">
        <f t="shared" si="0"/>
        <v>0</v>
      </c>
      <c r="F26" s="5">
        <v>0</v>
      </c>
    </row>
    <row r="27" spans="1:6" ht="110.1" customHeight="1">
      <c r="A27" s="4" t="s">
        <v>345</v>
      </c>
      <c r="B27" s="3" t="s">
        <v>346</v>
      </c>
      <c r="C27" s="5">
        <v>23404435</v>
      </c>
      <c r="D27" s="5">
        <v>20192376.300000001</v>
      </c>
      <c r="E27" s="5">
        <f t="shared" si="0"/>
        <v>15.907284275402489</v>
      </c>
      <c r="F27" s="5">
        <v>16.743085812645436</v>
      </c>
    </row>
    <row r="28" spans="1:6" ht="110.1" customHeight="1">
      <c r="A28" s="4" t="s">
        <v>347</v>
      </c>
      <c r="B28" s="3" t="s">
        <v>348</v>
      </c>
      <c r="C28" s="5">
        <v>0</v>
      </c>
      <c r="D28" s="5">
        <v>0</v>
      </c>
      <c r="E28" s="5">
        <f t="shared" si="0"/>
        <v>0</v>
      </c>
      <c r="F28" s="5">
        <v>0</v>
      </c>
    </row>
    <row r="29" spans="1:6" ht="54.95" customHeight="1">
      <c r="A29" s="4" t="s">
        <v>349</v>
      </c>
      <c r="B29" s="3" t="s">
        <v>350</v>
      </c>
      <c r="C29" s="5">
        <v>0</v>
      </c>
      <c r="D29" s="5">
        <v>0</v>
      </c>
      <c r="E29" s="5">
        <f t="shared" si="0"/>
        <v>0</v>
      </c>
      <c r="F29" s="5">
        <v>0</v>
      </c>
    </row>
    <row r="30" spans="1:6" ht="110.1" customHeight="1">
      <c r="A30" s="4" t="s">
        <v>351</v>
      </c>
      <c r="B30" s="3" t="s">
        <v>352</v>
      </c>
      <c r="C30" s="5">
        <v>0</v>
      </c>
      <c r="D30" s="5">
        <v>0</v>
      </c>
      <c r="E30" s="5">
        <f t="shared" si="0"/>
        <v>0</v>
      </c>
      <c r="F30" s="5">
        <v>0</v>
      </c>
    </row>
    <row r="31" spans="1:6" ht="110.1" customHeight="1">
      <c r="A31" s="4" t="s">
        <v>353</v>
      </c>
      <c r="B31" s="3" t="s">
        <v>354</v>
      </c>
      <c r="C31" s="5">
        <v>0</v>
      </c>
      <c r="D31" s="5">
        <v>0</v>
      </c>
      <c r="E31" s="5">
        <f t="shared" si="0"/>
        <v>0</v>
      </c>
      <c r="F31" s="5">
        <v>0</v>
      </c>
    </row>
    <row r="32" spans="1:6" ht="110.1" customHeight="1">
      <c r="A32" s="4" t="s">
        <v>355</v>
      </c>
      <c r="B32" s="3" t="s">
        <v>356</v>
      </c>
      <c r="C32" s="5">
        <v>0</v>
      </c>
      <c r="D32" s="5">
        <v>0</v>
      </c>
      <c r="E32" s="5">
        <f t="shared" si="0"/>
        <v>0</v>
      </c>
      <c r="F32" s="5">
        <v>0</v>
      </c>
    </row>
    <row r="33" spans="1:6" ht="54.95" customHeight="1">
      <c r="A33" s="4" t="s">
        <v>357</v>
      </c>
      <c r="B33" s="3" t="s">
        <v>358</v>
      </c>
      <c r="C33" s="5">
        <v>1257713.3899999999</v>
      </c>
      <c r="D33" s="5">
        <v>1251287.3899999999</v>
      </c>
      <c r="E33" s="5">
        <f t="shared" si="0"/>
        <v>0.51355108757229628</v>
      </c>
      <c r="F33" s="5">
        <v>0.89974413894132454</v>
      </c>
    </row>
    <row r="34" spans="1:6" ht="110.1" customHeight="1">
      <c r="A34" s="4" t="s">
        <v>359</v>
      </c>
      <c r="B34" s="3" t="s">
        <v>360</v>
      </c>
      <c r="C34" s="5">
        <v>1257713.3899999999</v>
      </c>
      <c r="D34" s="5">
        <v>1251287.3899999999</v>
      </c>
      <c r="E34" s="5">
        <f t="shared" si="0"/>
        <v>0.51355108757229628</v>
      </c>
      <c r="F34" s="5">
        <v>0.89974413894132454</v>
      </c>
    </row>
    <row r="35" spans="1:6" ht="54.95" customHeight="1">
      <c r="A35" s="4" t="s">
        <v>361</v>
      </c>
      <c r="B35" s="3" t="s">
        <v>362</v>
      </c>
      <c r="C35" s="5">
        <v>0</v>
      </c>
      <c r="D35" s="5">
        <v>0</v>
      </c>
      <c r="E35" s="5">
        <f t="shared" si="0"/>
        <v>0</v>
      </c>
      <c r="F35" s="5">
        <v>0</v>
      </c>
    </row>
    <row r="36" spans="1:6" ht="54.95" customHeight="1">
      <c r="A36" s="4" t="s">
        <v>363</v>
      </c>
      <c r="B36" s="3" t="s">
        <v>364</v>
      </c>
      <c r="C36" s="5">
        <v>0</v>
      </c>
      <c r="D36" s="5">
        <v>0</v>
      </c>
      <c r="E36" s="5">
        <f t="shared" si="0"/>
        <v>0</v>
      </c>
      <c r="F36" s="5">
        <v>0</v>
      </c>
    </row>
    <row r="37" spans="1:6" ht="54.95" customHeight="1">
      <c r="A37" s="4" t="s">
        <v>365</v>
      </c>
      <c r="B37" s="3" t="s">
        <v>366</v>
      </c>
      <c r="C37" s="5">
        <v>0</v>
      </c>
      <c r="D37" s="5">
        <v>0</v>
      </c>
      <c r="E37" s="5">
        <f t="shared" si="0"/>
        <v>0</v>
      </c>
      <c r="F37" s="5">
        <v>0</v>
      </c>
    </row>
    <row r="38" spans="1:6" ht="54.95" customHeight="1">
      <c r="A38" s="4" t="s">
        <v>367</v>
      </c>
      <c r="B38" s="3" t="s">
        <v>368</v>
      </c>
      <c r="C38" s="5">
        <v>0</v>
      </c>
      <c r="D38" s="5">
        <v>0</v>
      </c>
      <c r="E38" s="5">
        <f t="shared" si="0"/>
        <v>0</v>
      </c>
      <c r="F38" s="5">
        <v>0</v>
      </c>
    </row>
    <row r="39" spans="1:6" ht="54.95" customHeight="1">
      <c r="A39" s="4" t="s">
        <v>369</v>
      </c>
      <c r="B39" s="3" t="s">
        <v>370</v>
      </c>
      <c r="C39" s="5">
        <v>0</v>
      </c>
      <c r="D39" s="5">
        <v>0</v>
      </c>
      <c r="E39" s="5">
        <f t="shared" si="0"/>
        <v>0</v>
      </c>
      <c r="F39" s="5">
        <v>0</v>
      </c>
    </row>
    <row r="40" spans="1:6" ht="110.1" customHeight="1">
      <c r="A40" s="4" t="s">
        <v>371</v>
      </c>
      <c r="B40" s="3" t="s">
        <v>372</v>
      </c>
      <c r="C40" s="5">
        <v>0</v>
      </c>
      <c r="D40" s="5">
        <v>0</v>
      </c>
      <c r="E40" s="5">
        <f t="shared" si="0"/>
        <v>0</v>
      </c>
      <c r="F40" s="5">
        <v>0</v>
      </c>
    </row>
    <row r="41" spans="1:6" ht="54.95" customHeight="1">
      <c r="A41" s="4" t="s">
        <v>373</v>
      </c>
      <c r="B41" s="3" t="s">
        <v>374</v>
      </c>
      <c r="C41" s="5">
        <v>0</v>
      </c>
      <c r="D41" s="5">
        <v>0</v>
      </c>
      <c r="E41" s="5">
        <f t="shared" si="0"/>
        <v>0</v>
      </c>
      <c r="F41" s="5">
        <v>0</v>
      </c>
    </row>
    <row r="42" spans="1:6" ht="54.95" customHeight="1">
      <c r="A42" s="4" t="s">
        <v>375</v>
      </c>
      <c r="B42" s="3" t="s">
        <v>88</v>
      </c>
      <c r="C42" s="5">
        <v>11132.72</v>
      </c>
      <c r="D42" s="5">
        <v>0</v>
      </c>
      <c r="E42" s="5" t="e">
        <f t="shared" si="0"/>
        <v>#DIV/0!</v>
      </c>
      <c r="F42" s="5">
        <v>7.9641352712917068E-3</v>
      </c>
    </row>
    <row r="43" spans="1:6" ht="54.95" customHeight="1">
      <c r="A43" s="4" t="s">
        <v>376</v>
      </c>
      <c r="B43" s="3" t="s">
        <v>266</v>
      </c>
      <c r="C43" s="5">
        <v>102987.5</v>
      </c>
      <c r="D43" s="5">
        <v>487578.8</v>
      </c>
      <c r="E43" s="5">
        <f t="shared" si="0"/>
        <v>-78.877773192763925</v>
      </c>
      <c r="F43" s="5">
        <v>7.3675290607520413E-2</v>
      </c>
    </row>
    <row r="44" spans="1:6" ht="54.95" customHeight="1">
      <c r="A44" s="4" t="s">
        <v>377</v>
      </c>
      <c r="B44" s="3" t="s">
        <v>378</v>
      </c>
      <c r="C44" s="5">
        <v>0</v>
      </c>
      <c r="D44" s="5">
        <v>0</v>
      </c>
      <c r="E44" s="5">
        <f t="shared" si="0"/>
        <v>0</v>
      </c>
      <c r="F44" s="5">
        <v>0</v>
      </c>
    </row>
    <row r="45" spans="1:6" ht="20.100000000000001" customHeight="1">
      <c r="A45" s="12" t="s">
        <v>119</v>
      </c>
      <c r="B45" s="15" t="s">
        <v>120</v>
      </c>
      <c r="C45" s="13">
        <v>139785671.90000001</v>
      </c>
      <c r="D45" s="13">
        <v>111056264.77</v>
      </c>
      <c r="E45" s="15" t="s">
        <v>142</v>
      </c>
      <c r="F45" s="15" t="s">
        <v>379</v>
      </c>
    </row>
    <row r="46" spans="1:6" ht="15" customHeight="1"/>
    <row r="47" spans="1:6" ht="20.100000000000001" customHeight="1">
      <c r="B47" s="20" t="s">
        <v>63</v>
      </c>
      <c r="C47" s="20"/>
      <c r="D47" s="20"/>
      <c r="E47" s="20"/>
    </row>
    <row r="48" spans="1:6" ht="20.100000000000001" customHeight="1">
      <c r="B48" s="21" t="s">
        <v>65</v>
      </c>
      <c r="C48" s="21"/>
      <c r="D48" s="21"/>
      <c r="E48" s="21"/>
    </row>
    <row r="49" spans="2:5" ht="20.100000000000001" customHeight="1">
      <c r="B49" s="21" t="s">
        <v>67</v>
      </c>
      <c r="C49" s="21"/>
      <c r="D49" s="21"/>
      <c r="E49" s="21"/>
    </row>
    <row r="50" spans="2:5" ht="20.100000000000001" customHeight="1">
      <c r="B50" s="21" t="s">
        <v>69</v>
      </c>
      <c r="C50" s="21"/>
      <c r="D50" s="21"/>
      <c r="E50" s="21"/>
    </row>
    <row r="51" spans="2:5" ht="20.100000000000001" customHeight="1">
      <c r="B51" s="21" t="s">
        <v>71</v>
      </c>
      <c r="C51" s="21"/>
      <c r="D51" s="21"/>
      <c r="E51" s="21"/>
    </row>
    <row r="52" spans="2:5" ht="20.100000000000001" customHeight="1">
      <c r="B52" s="21" t="s">
        <v>72</v>
      </c>
      <c r="C52" s="21"/>
      <c r="D52" s="21"/>
      <c r="E52" s="21"/>
    </row>
    <row r="53" spans="2:5" ht="20.100000000000001" customHeight="1">
      <c r="B53" s="22" t="s">
        <v>74</v>
      </c>
      <c r="C53" s="22"/>
      <c r="D53" s="22"/>
      <c r="E53" s="22"/>
    </row>
  </sheetData>
  <sheetProtection sheet="1" objects="1" scenarios="1"/>
  <mergeCells count="20">
    <mergeCell ref="B52:E52"/>
    <mergeCell ref="B53:E53"/>
    <mergeCell ref="B47:E47"/>
    <mergeCell ref="B48:E48"/>
    <mergeCell ref="B49:E49"/>
    <mergeCell ref="B50:E50"/>
    <mergeCell ref="B51:E51"/>
    <mergeCell ref="B8:D8"/>
    <mergeCell ref="B9:D9"/>
    <mergeCell ref="A11:F11"/>
    <mergeCell ref="A12:A13"/>
    <mergeCell ref="B12:B13"/>
    <mergeCell ref="C12:D12"/>
    <mergeCell ref="E12:E13"/>
    <mergeCell ref="F12:F13"/>
    <mergeCell ref="A1:F1"/>
    <mergeCell ref="A2:F2"/>
    <mergeCell ref="B5:D5"/>
    <mergeCell ref="B6:D6"/>
    <mergeCell ref="B7:D7"/>
  </mergeCells>
  <phoneticPr fontId="0" type="noConversion"/>
  <pageMargins left="0.4" right="0.4" top="0.4" bottom="0.4" header="0.1" footer="0.1"/>
  <pageSetup paperSize="9" scale="7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/>
  </sheetViews>
  <sheetFormatPr defaultRowHeight="10.5"/>
  <cols>
    <col min="1" max="1" width="76.42578125" customWidth="1"/>
    <col min="2" max="2" width="19.140625" customWidth="1"/>
    <col min="3" max="20" width="22.85546875" customWidth="1"/>
  </cols>
  <sheetData>
    <row r="1" spans="1:20" ht="30" customHeight="1">
      <c r="A1" s="25" t="s">
        <v>380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50.1" customHeight="1">
      <c r="A2" s="23" t="s">
        <v>166</v>
      </c>
      <c r="B2" s="23" t="s">
        <v>78</v>
      </c>
      <c r="C2" s="23" t="s">
        <v>381</v>
      </c>
      <c r="D2" s="23" t="s">
        <v>382</v>
      </c>
      <c r="E2" s="23" t="s">
        <v>383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50.1" customHeight="1">
      <c r="A3" s="23"/>
      <c r="B3" s="23"/>
      <c r="C3" s="23"/>
      <c r="D3" s="23"/>
      <c r="E3" s="23" t="s">
        <v>285</v>
      </c>
      <c r="F3" s="23" t="s">
        <v>384</v>
      </c>
      <c r="G3" s="23" t="s">
        <v>286</v>
      </c>
      <c r="H3" s="23" t="s">
        <v>384</v>
      </c>
      <c r="I3" s="23" t="s">
        <v>287</v>
      </c>
      <c r="J3" s="23"/>
      <c r="K3" s="23"/>
      <c r="L3" s="23"/>
      <c r="M3" s="23" t="s">
        <v>288</v>
      </c>
      <c r="N3" s="23" t="s">
        <v>384</v>
      </c>
      <c r="O3" s="23" t="s">
        <v>385</v>
      </c>
      <c r="P3" s="23" t="s">
        <v>384</v>
      </c>
      <c r="Q3" s="23" t="s">
        <v>265</v>
      </c>
      <c r="R3" s="23"/>
      <c r="S3" s="23"/>
      <c r="T3" s="23"/>
    </row>
    <row r="4" spans="1:20" ht="50.1" customHeight="1">
      <c r="A4" s="23"/>
      <c r="B4" s="23"/>
      <c r="C4" s="23"/>
      <c r="D4" s="23"/>
      <c r="E4" s="23"/>
      <c r="F4" s="23"/>
      <c r="G4" s="23"/>
      <c r="H4" s="23"/>
      <c r="I4" s="3" t="s">
        <v>292</v>
      </c>
      <c r="J4" s="3" t="s">
        <v>384</v>
      </c>
      <c r="K4" s="3" t="s">
        <v>293</v>
      </c>
      <c r="L4" s="3" t="s">
        <v>384</v>
      </c>
      <c r="M4" s="23"/>
      <c r="N4" s="23"/>
      <c r="O4" s="23"/>
      <c r="P4" s="23"/>
      <c r="Q4" s="3" t="s">
        <v>386</v>
      </c>
      <c r="R4" s="3" t="s">
        <v>384</v>
      </c>
      <c r="S4" s="3" t="s">
        <v>387</v>
      </c>
      <c r="T4" s="3" t="s">
        <v>384</v>
      </c>
    </row>
    <row r="5" spans="1:20" ht="20.100000000000001" customHeight="1">
      <c r="A5" s="3" t="s">
        <v>17</v>
      </c>
      <c r="B5" s="3" t="s">
        <v>19</v>
      </c>
      <c r="C5" s="3" t="s">
        <v>22</v>
      </c>
      <c r="D5" s="3" t="s">
        <v>25</v>
      </c>
      <c r="E5" s="3" t="s">
        <v>28</v>
      </c>
      <c r="F5" s="3" t="s">
        <v>31</v>
      </c>
      <c r="G5" s="3" t="s">
        <v>34</v>
      </c>
      <c r="H5" s="3" t="s">
        <v>37</v>
      </c>
      <c r="I5" s="3" t="s">
        <v>40</v>
      </c>
      <c r="J5" s="3" t="s">
        <v>43</v>
      </c>
      <c r="K5" s="3" t="s">
        <v>46</v>
      </c>
      <c r="L5" s="3" t="s">
        <v>49</v>
      </c>
      <c r="M5" s="3" t="s">
        <v>52</v>
      </c>
      <c r="N5" s="3" t="s">
        <v>55</v>
      </c>
      <c r="O5" s="3" t="s">
        <v>57</v>
      </c>
      <c r="P5" s="3" t="s">
        <v>59</v>
      </c>
      <c r="Q5" s="3" t="s">
        <v>60</v>
      </c>
      <c r="R5" s="3" t="s">
        <v>388</v>
      </c>
      <c r="S5" s="3" t="s">
        <v>389</v>
      </c>
      <c r="T5" s="3" t="s">
        <v>390</v>
      </c>
    </row>
    <row r="6" spans="1:20" ht="54.95" customHeight="1">
      <c r="A6" s="4" t="s">
        <v>391</v>
      </c>
      <c r="B6" s="3" t="s">
        <v>222</v>
      </c>
      <c r="C6" s="5">
        <v>61395755.82</v>
      </c>
      <c r="D6" s="5">
        <v>44.554114761049881</v>
      </c>
      <c r="E6" s="5">
        <v>51150472.939999998</v>
      </c>
      <c r="F6" s="5">
        <v>53.599756994382645</v>
      </c>
      <c r="G6" s="5">
        <v>2010000</v>
      </c>
      <c r="H6" s="5">
        <v>11.796478137506957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8235282.8799999999</v>
      </c>
      <c r="P6" s="5">
        <v>32.562091246461264</v>
      </c>
      <c r="Q6" s="5">
        <v>8235282.8799999999</v>
      </c>
      <c r="R6" s="5">
        <v>36.102244163352083</v>
      </c>
      <c r="S6" s="5">
        <v>0</v>
      </c>
      <c r="T6" s="5">
        <v>0</v>
      </c>
    </row>
    <row r="7" spans="1:20" ht="54.95" customHeight="1">
      <c r="A7" s="4" t="s">
        <v>392</v>
      </c>
      <c r="B7" s="3" t="s">
        <v>232</v>
      </c>
      <c r="C7" s="5">
        <v>18331064.66</v>
      </c>
      <c r="D7" s="5">
        <v>13.302619173682579</v>
      </c>
      <c r="E7" s="5">
        <v>15244272.82</v>
      </c>
      <c r="F7" s="5">
        <v>15.9742280323884</v>
      </c>
      <c r="G7" s="5">
        <v>607020</v>
      </c>
      <c r="H7" s="5">
        <v>3.5625363975271012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2479771.84</v>
      </c>
      <c r="P7" s="5">
        <v>9.8049524346740036</v>
      </c>
      <c r="Q7" s="5">
        <v>0</v>
      </c>
      <c r="R7" s="5">
        <v>0</v>
      </c>
      <c r="S7" s="5">
        <v>0</v>
      </c>
      <c r="T7" s="5">
        <v>0</v>
      </c>
    </row>
    <row r="8" spans="1:20" ht="54.95" customHeight="1">
      <c r="A8" s="4" t="s">
        <v>393</v>
      </c>
      <c r="B8" s="3" t="s">
        <v>241</v>
      </c>
      <c r="C8" s="5">
        <v>56189946.880000003</v>
      </c>
      <c r="D8" s="5">
        <v>40.776325794384796</v>
      </c>
      <c r="E8" s="5">
        <v>27421966.719999999</v>
      </c>
      <c r="F8" s="5">
        <v>28.735037391035473</v>
      </c>
      <c r="G8" s="5">
        <v>14421963.810000001</v>
      </c>
      <c r="H8" s="5">
        <v>84.640985464965937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14346016.35</v>
      </c>
      <c r="P8" s="5">
        <v>56.723770175084155</v>
      </c>
      <c r="Q8" s="5">
        <v>14346016.35</v>
      </c>
      <c r="R8" s="5">
        <v>62.890782573717864</v>
      </c>
      <c r="S8" s="5">
        <v>0</v>
      </c>
      <c r="T8" s="5">
        <v>0</v>
      </c>
    </row>
    <row r="9" spans="1:20" ht="54.95" customHeight="1">
      <c r="A9" s="4" t="s">
        <v>394</v>
      </c>
      <c r="B9" s="3" t="s">
        <v>395</v>
      </c>
      <c r="C9" s="5">
        <v>158072</v>
      </c>
      <c r="D9" s="5">
        <v>0.1147108286956614</v>
      </c>
      <c r="E9" s="5">
        <v>158072</v>
      </c>
      <c r="F9" s="5">
        <v>0.16564110360337275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54.95" customHeight="1">
      <c r="A10" s="4" t="s">
        <v>396</v>
      </c>
      <c r="B10" s="3" t="s">
        <v>397</v>
      </c>
      <c r="C10" s="5">
        <v>55892.800000000003</v>
      </c>
      <c r="D10" s="5">
        <v>4.0560690104008701E-2</v>
      </c>
      <c r="E10" s="5">
        <v>50000</v>
      </c>
      <c r="F10" s="5">
        <v>5.2394194924899017E-2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5892.8</v>
      </c>
      <c r="P10" s="5">
        <v>2.3299975737706164E-2</v>
      </c>
      <c r="Q10" s="5">
        <v>5892.8</v>
      </c>
      <c r="R10" s="5">
        <v>2.5833150786169615E-2</v>
      </c>
      <c r="S10" s="5">
        <v>0</v>
      </c>
      <c r="T10" s="5">
        <v>0</v>
      </c>
    </row>
    <row r="11" spans="1:20" ht="54.95" customHeight="1">
      <c r="A11" s="4" t="s">
        <v>398</v>
      </c>
      <c r="B11" s="3" t="s">
        <v>399</v>
      </c>
      <c r="C11" s="5">
        <v>11025091.890000001</v>
      </c>
      <c r="D11" s="5">
        <v>8.0007681761963898</v>
      </c>
      <c r="E11" s="5">
        <v>11025091.890000001</v>
      </c>
      <c r="F11" s="5">
        <v>11.553016270991666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54.95" customHeight="1">
      <c r="A12" s="4" t="s">
        <v>400</v>
      </c>
      <c r="B12" s="3" t="s">
        <v>401</v>
      </c>
      <c r="C12" s="5">
        <v>3000</v>
      </c>
      <c r="D12" s="5">
        <v>2.1770616306935079E-3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3000</v>
      </c>
      <c r="P12" s="5">
        <v>1.1861920854792032E-2</v>
      </c>
      <c r="Q12" s="5">
        <v>3000</v>
      </c>
      <c r="R12" s="5">
        <v>1.3151549748593002E-2</v>
      </c>
      <c r="S12" s="5">
        <v>0</v>
      </c>
      <c r="T12" s="5">
        <v>0</v>
      </c>
    </row>
    <row r="13" spans="1:20" ht="54.95" customHeight="1">
      <c r="A13" s="4" t="s">
        <v>402</v>
      </c>
      <c r="B13" s="3" t="s">
        <v>403</v>
      </c>
      <c r="C13" s="5">
        <v>18530144.02</v>
      </c>
      <c r="D13" s="5">
        <v>13.447088519055585</v>
      </c>
      <c r="E13" s="5">
        <v>1334770.76</v>
      </c>
      <c r="F13" s="5">
        <v>1.398684787589912</v>
      </c>
      <c r="G13" s="5">
        <v>12000000</v>
      </c>
      <c r="H13" s="5">
        <v>70.426735149295268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5195373.26</v>
      </c>
      <c r="P13" s="5">
        <v>20.54236880707429</v>
      </c>
      <c r="Q13" s="5">
        <v>5195373.26</v>
      </c>
      <c r="R13" s="5">
        <v>22.775736630466604</v>
      </c>
      <c r="S13" s="5">
        <v>0</v>
      </c>
      <c r="T13" s="5">
        <v>0</v>
      </c>
    </row>
    <row r="14" spans="1:20" ht="54.95" customHeight="1">
      <c r="A14" s="4" t="s">
        <v>404</v>
      </c>
      <c r="B14" s="3" t="s">
        <v>405</v>
      </c>
      <c r="C14" s="5">
        <v>7640985.0899999999</v>
      </c>
      <c r="D14" s="5">
        <v>5.5449651533800601</v>
      </c>
      <c r="E14" s="5">
        <v>6970259.6200000001</v>
      </c>
      <c r="F14" s="5">
        <v>7.3040228241486505</v>
      </c>
      <c r="G14" s="5">
        <v>295963.81</v>
      </c>
      <c r="H14" s="5">
        <v>1.7369804050538622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374761.66</v>
      </c>
      <c r="P14" s="5">
        <v>1.481797716776827</v>
      </c>
      <c r="Q14" s="5">
        <v>374761.66</v>
      </c>
      <c r="R14" s="5">
        <v>1.6428988717850987</v>
      </c>
      <c r="S14" s="5">
        <v>0</v>
      </c>
      <c r="T14" s="5">
        <v>0</v>
      </c>
    </row>
    <row r="15" spans="1:20" ht="54.95" customHeight="1">
      <c r="A15" s="4" t="s">
        <v>406</v>
      </c>
      <c r="B15" s="3" t="s">
        <v>407</v>
      </c>
      <c r="C15" s="5">
        <v>12840155.48</v>
      </c>
      <c r="D15" s="5">
        <v>9.3179366092156606</v>
      </c>
      <c r="E15" s="5">
        <v>3583777.88</v>
      </c>
      <c r="F15" s="5">
        <v>3.7553831362452268</v>
      </c>
      <c r="G15" s="5">
        <v>2126000</v>
      </c>
      <c r="H15" s="5">
        <v>12.477269910616812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7130377.5999999996</v>
      </c>
      <c r="P15" s="5">
        <v>28.193324918660654</v>
      </c>
      <c r="Q15" s="5">
        <v>7130377.5999999996</v>
      </c>
      <c r="R15" s="5">
        <v>31.258505244217726</v>
      </c>
      <c r="S15" s="5">
        <v>0</v>
      </c>
      <c r="T15" s="5">
        <v>0</v>
      </c>
    </row>
    <row r="16" spans="1:20" ht="54.95" customHeight="1">
      <c r="A16" s="4" t="s">
        <v>408</v>
      </c>
      <c r="B16" s="3" t="s">
        <v>409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54.95" customHeight="1">
      <c r="A17" s="4" t="s">
        <v>410</v>
      </c>
      <c r="B17" s="3" t="s">
        <v>411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54.95" customHeight="1">
      <c r="A18" s="4" t="s">
        <v>412</v>
      </c>
      <c r="B18" s="3" t="s">
        <v>243</v>
      </c>
      <c r="C18" s="5">
        <v>5936605.5999999996</v>
      </c>
      <c r="D18" s="5">
        <v>4.3081187561067376</v>
      </c>
      <c r="E18" s="5">
        <v>4299994.57</v>
      </c>
      <c r="F18" s="5">
        <v>4.5058950735317467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1636611.03</v>
      </c>
      <c r="P18" s="5">
        <v>6.4711168359798892</v>
      </c>
      <c r="Q18" s="5">
        <v>1636611.03</v>
      </c>
      <c r="R18" s="5">
        <v>7.1746571267136785</v>
      </c>
      <c r="S18" s="5">
        <v>0</v>
      </c>
      <c r="T18" s="5">
        <v>0</v>
      </c>
    </row>
    <row r="19" spans="1:20" ht="54.95" customHeight="1">
      <c r="A19" s="4" t="s">
        <v>413</v>
      </c>
      <c r="B19" s="3" t="s">
        <v>328</v>
      </c>
      <c r="C19" s="5">
        <v>40954</v>
      </c>
      <c r="D19" s="5">
        <v>2.9719794007807311E-2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40954</v>
      </c>
      <c r="P19" s="5">
        <v>0.16193103556238431</v>
      </c>
      <c r="Q19" s="5">
        <v>40954</v>
      </c>
      <c r="R19" s="5">
        <v>0.17953618946795927</v>
      </c>
      <c r="S19" s="5">
        <v>0</v>
      </c>
      <c r="T19" s="5">
        <v>0</v>
      </c>
    </row>
    <row r="20" spans="1:20" ht="54.95" customHeight="1">
      <c r="A20" s="4" t="s">
        <v>414</v>
      </c>
      <c r="B20" s="3" t="s">
        <v>330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54.95" customHeight="1">
      <c r="A21" s="4" t="s">
        <v>415</v>
      </c>
      <c r="B21" s="3" t="s">
        <v>336</v>
      </c>
      <c r="C21" s="5">
        <v>228746.67</v>
      </c>
      <c r="D21" s="5">
        <v>0.16599853280196991</v>
      </c>
      <c r="E21" s="5">
        <v>0</v>
      </c>
      <c r="F21" s="5">
        <v>0</v>
      </c>
      <c r="G21" s="5">
        <v>0</v>
      </c>
      <c r="H21" s="5">
        <v>0</v>
      </c>
      <c r="I21" s="5">
        <v>40000</v>
      </c>
      <c r="J21" s="5">
        <v>100</v>
      </c>
      <c r="K21" s="5">
        <v>0</v>
      </c>
      <c r="L21" s="5">
        <v>0</v>
      </c>
      <c r="M21" s="5">
        <v>0</v>
      </c>
      <c r="N21" s="5">
        <v>0</v>
      </c>
      <c r="O21" s="5">
        <v>188746.67</v>
      </c>
      <c r="P21" s="5">
        <v>0.74629935371518319</v>
      </c>
      <c r="Q21" s="5">
        <v>188746.67</v>
      </c>
      <c r="R21" s="5">
        <v>0.82743707346208883</v>
      </c>
      <c r="S21" s="5">
        <v>0</v>
      </c>
      <c r="T21" s="5">
        <v>0</v>
      </c>
    </row>
    <row r="22" spans="1:20" ht="110.1" customHeight="1">
      <c r="A22" s="4" t="s">
        <v>416</v>
      </c>
      <c r="B22" s="3" t="s">
        <v>340</v>
      </c>
      <c r="C22" s="5">
        <v>1613948.72</v>
      </c>
      <c r="D22" s="5">
        <v>1.1712219440729668</v>
      </c>
      <c r="E22" s="5">
        <v>1613707</v>
      </c>
      <c r="F22" s="5">
        <v>1.6909775821934803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241.72</v>
      </c>
      <c r="P22" s="5">
        <v>9.557545030067767E-4</v>
      </c>
      <c r="Q22" s="5">
        <v>0</v>
      </c>
      <c r="R22" s="5">
        <v>0</v>
      </c>
      <c r="S22" s="5">
        <v>0</v>
      </c>
      <c r="T22" s="5">
        <v>0</v>
      </c>
    </row>
    <row r="23" spans="1:20" ht="54.95" customHeight="1">
      <c r="A23" s="4" t="s">
        <v>417</v>
      </c>
      <c r="B23" s="3" t="s">
        <v>418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54.95" customHeight="1">
      <c r="A24" s="4" t="s">
        <v>419</v>
      </c>
      <c r="B24" s="3" t="s">
        <v>420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54.95" customHeight="1">
      <c r="A25" s="4" t="s">
        <v>421</v>
      </c>
      <c r="B25" s="3" t="s">
        <v>422</v>
      </c>
      <c r="C25" s="5">
        <v>1016030</v>
      </c>
      <c r="D25" s="5">
        <v>0.73731997621117495</v>
      </c>
      <c r="E25" s="5">
        <v>1016030</v>
      </c>
      <c r="F25" s="5">
        <v>1.0646814773909028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54.95" customHeight="1">
      <c r="A26" s="4" t="s">
        <v>423</v>
      </c>
      <c r="B26" s="3" t="s">
        <v>424</v>
      </c>
      <c r="C26" s="5">
        <v>525952</v>
      </c>
      <c r="D26" s="5">
        <v>0.38167663959550396</v>
      </c>
      <c r="E26" s="5">
        <v>525952</v>
      </c>
      <c r="F26" s="5">
        <v>0.55113663218280973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54.95" customHeight="1">
      <c r="A27" s="4" t="s">
        <v>425</v>
      </c>
      <c r="B27" s="3" t="s">
        <v>426</v>
      </c>
      <c r="C27" s="5">
        <v>46925</v>
      </c>
      <c r="D27" s="5">
        <v>3.4052872340097622E-2</v>
      </c>
      <c r="E27" s="5">
        <v>46925</v>
      </c>
      <c r="F27" s="5">
        <v>4.9171951937017726E-2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54.95" customHeight="1">
      <c r="A28" s="4" t="s">
        <v>427</v>
      </c>
      <c r="B28" s="3" t="s">
        <v>428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54.95" customHeight="1">
      <c r="A29" s="4" t="s">
        <v>429</v>
      </c>
      <c r="B29" s="3" t="s">
        <v>430</v>
      </c>
      <c r="C29" s="5">
        <v>24800</v>
      </c>
      <c r="D29" s="5">
        <v>1.7997042813732999E-2</v>
      </c>
      <c r="E29" s="5">
        <v>24800</v>
      </c>
      <c r="F29" s="5">
        <v>2.5987520682749912E-2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54.95" customHeight="1">
      <c r="A30" s="4" t="s">
        <v>431</v>
      </c>
      <c r="B30" s="3" t="s">
        <v>342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54.95" customHeight="1">
      <c r="A31" s="4" t="s">
        <v>432</v>
      </c>
      <c r="B31" s="3" t="s">
        <v>344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54.95" customHeight="1">
      <c r="A32" s="4" t="s">
        <v>433</v>
      </c>
      <c r="B32" s="3" t="s">
        <v>346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54.95" customHeight="1">
      <c r="A33" s="4" t="s">
        <v>434</v>
      </c>
      <c r="B33" s="3" t="s">
        <v>358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54.95" customHeight="1">
      <c r="A34" s="4" t="s">
        <v>435</v>
      </c>
      <c r="B34" s="3" t="s">
        <v>360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54.95" customHeight="1">
      <c r="A35" s="4" t="s">
        <v>436</v>
      </c>
      <c r="B35" s="3" t="s">
        <v>362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20.100000000000001" customHeight="1">
      <c r="A36" s="12" t="s">
        <v>119</v>
      </c>
      <c r="B36" s="15" t="s">
        <v>120</v>
      </c>
      <c r="C36" s="13">
        <v>137800416.75</v>
      </c>
      <c r="D36" s="15" t="s">
        <v>379</v>
      </c>
      <c r="E36" s="13">
        <v>95430419.480000004</v>
      </c>
      <c r="F36" s="15" t="s">
        <v>379</v>
      </c>
      <c r="G36" s="13">
        <v>17038983.809999999</v>
      </c>
      <c r="H36" s="15" t="s">
        <v>379</v>
      </c>
      <c r="I36" s="13">
        <v>40000</v>
      </c>
      <c r="J36" s="15" t="s">
        <v>379</v>
      </c>
      <c r="K36" s="13">
        <v>0</v>
      </c>
      <c r="L36" s="15" t="s">
        <v>379</v>
      </c>
      <c r="M36" s="13">
        <v>0</v>
      </c>
      <c r="N36" s="15" t="s">
        <v>379</v>
      </c>
      <c r="O36" s="13">
        <v>25291013.460000001</v>
      </c>
      <c r="P36" s="15" t="s">
        <v>379</v>
      </c>
      <c r="Q36" s="13">
        <v>22810999.899999999</v>
      </c>
      <c r="R36" s="15" t="s">
        <v>379</v>
      </c>
      <c r="S36" s="13">
        <v>0</v>
      </c>
      <c r="T36" s="15" t="s">
        <v>379</v>
      </c>
    </row>
    <row r="37" spans="1:20" ht="20.100000000000001" customHeight="1"/>
    <row r="38" spans="1:20" ht="50.1" customHeight="1">
      <c r="A38" s="7" t="s">
        <v>437</v>
      </c>
      <c r="B38" s="10"/>
      <c r="D38" s="10"/>
    </row>
    <row r="39" spans="1:20" ht="50.1" customHeight="1">
      <c r="B39" s="9" t="s">
        <v>438</v>
      </c>
      <c r="D39" s="9" t="s">
        <v>439</v>
      </c>
    </row>
    <row r="40" spans="1:20" ht="50.1" customHeight="1">
      <c r="A40" s="7" t="s">
        <v>440</v>
      </c>
      <c r="B40" s="10"/>
      <c r="D40" s="10"/>
    </row>
    <row r="41" spans="1:20" ht="50.1" customHeight="1">
      <c r="B41" s="9" t="s">
        <v>438</v>
      </c>
      <c r="D41" s="9" t="s">
        <v>441</v>
      </c>
    </row>
    <row r="42" spans="1:20" ht="20.100000000000001" customHeight="1"/>
    <row r="43" spans="1:20" ht="20.100000000000001" customHeight="1">
      <c r="A43" s="20" t="s">
        <v>63</v>
      </c>
      <c r="B43" s="20"/>
    </row>
    <row r="44" spans="1:20" ht="20.100000000000001" customHeight="1">
      <c r="A44" s="21" t="s">
        <v>65</v>
      </c>
      <c r="B44" s="21"/>
    </row>
    <row r="45" spans="1:20" ht="20.100000000000001" customHeight="1">
      <c r="A45" s="21" t="s">
        <v>67</v>
      </c>
      <c r="B45" s="21"/>
    </row>
    <row r="46" spans="1:20" ht="20.100000000000001" customHeight="1">
      <c r="A46" s="21" t="s">
        <v>69</v>
      </c>
      <c r="B46" s="21"/>
    </row>
    <row r="47" spans="1:20" ht="20.100000000000001" customHeight="1">
      <c r="A47" s="21" t="s">
        <v>71</v>
      </c>
      <c r="B47" s="21"/>
    </row>
    <row r="48" spans="1:20" ht="20.100000000000001" customHeight="1">
      <c r="A48" s="21" t="s">
        <v>72</v>
      </c>
      <c r="B48" s="21"/>
    </row>
    <row r="49" spans="1:2" ht="20.100000000000001" customHeight="1">
      <c r="A49" s="22" t="s">
        <v>74</v>
      </c>
      <c r="B49" s="22"/>
    </row>
  </sheetData>
  <sheetProtection sheet="1" objects="1" scenarios="1"/>
  <mergeCells count="23">
    <mergeCell ref="A48:B48"/>
    <mergeCell ref="A49:B49"/>
    <mergeCell ref="A43:B43"/>
    <mergeCell ref="A44:B44"/>
    <mergeCell ref="A45:B45"/>
    <mergeCell ref="A46:B46"/>
    <mergeCell ref="A47:B47"/>
    <mergeCell ref="A1:T1"/>
    <mergeCell ref="A2:A4"/>
    <mergeCell ref="B2:B4"/>
    <mergeCell ref="C2:C4"/>
    <mergeCell ref="D2:D4"/>
    <mergeCell ref="E2:T2"/>
    <mergeCell ref="E3:E4"/>
    <mergeCell ref="F3:F4"/>
    <mergeCell ref="G3:G4"/>
    <mergeCell ref="H3:H4"/>
    <mergeCell ref="I3:L3"/>
    <mergeCell ref="M3:M4"/>
    <mergeCell ref="N3:N4"/>
    <mergeCell ref="O3:O4"/>
    <mergeCell ref="P3:P4"/>
    <mergeCell ref="Q3:T3"/>
  </mergeCells>
  <phoneticPr fontId="0" type="noConversion"/>
  <pageMargins left="0.4" right="0.4" top="0.4" bottom="0.4" header="0.1" footer="0.1"/>
  <pageSetup paperSize="9" scale="29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/>
  </sheetViews>
  <sheetFormatPr defaultRowHeight="10.5"/>
  <cols>
    <col min="1" max="1" width="47.7109375" customWidth="1"/>
    <col min="2" max="16" width="26.7109375" customWidth="1"/>
  </cols>
  <sheetData>
    <row r="1" spans="1:16" ht="50.1" customHeight="1">
      <c r="A1" s="1" t="s">
        <v>442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18" t="s">
        <v>310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0" customHeight="1">
      <c r="P3" s="3" t="s">
        <v>2</v>
      </c>
    </row>
    <row r="4" spans="1:16" ht="30" customHeight="1">
      <c r="O4" s="11" t="s">
        <v>3</v>
      </c>
      <c r="P4" s="3" t="s">
        <v>4</v>
      </c>
    </row>
    <row r="5" spans="1:16" ht="30" customHeight="1">
      <c r="O5" s="11" t="s">
        <v>443</v>
      </c>
      <c r="P5" s="3" t="s">
        <v>444</v>
      </c>
    </row>
    <row r="6" spans="1:16" ht="30" customHeight="1">
      <c r="A6" s="2" t="s">
        <v>5</v>
      </c>
      <c r="B6" s="2"/>
      <c r="C6" s="2"/>
      <c r="D6" s="24" t="s">
        <v>6</v>
      </c>
      <c r="E6" s="24"/>
      <c r="F6" s="24"/>
      <c r="G6" s="24"/>
      <c r="H6" s="24"/>
      <c r="I6" s="24"/>
      <c r="J6" s="24"/>
      <c r="K6" s="24"/>
      <c r="L6" s="24"/>
      <c r="M6" s="24"/>
      <c r="O6" s="11" t="s">
        <v>7</v>
      </c>
      <c r="P6" s="3" t="s">
        <v>8</v>
      </c>
    </row>
    <row r="7" spans="1:16" ht="30" customHeight="1">
      <c r="A7" s="2" t="s">
        <v>9</v>
      </c>
      <c r="B7" s="2"/>
      <c r="C7" s="2"/>
      <c r="D7" s="24" t="s">
        <v>10</v>
      </c>
      <c r="E7" s="24"/>
      <c r="F7" s="24"/>
      <c r="G7" s="24"/>
      <c r="H7" s="24"/>
      <c r="I7" s="24"/>
      <c r="J7" s="24"/>
      <c r="K7" s="24"/>
      <c r="L7" s="24"/>
      <c r="M7" s="24"/>
      <c r="O7" s="11" t="s">
        <v>11</v>
      </c>
      <c r="P7" s="3" t="s">
        <v>12</v>
      </c>
    </row>
    <row r="8" spans="1:16" ht="30" customHeight="1">
      <c r="A8" s="2" t="s">
        <v>311</v>
      </c>
      <c r="B8" s="2"/>
      <c r="C8" s="2"/>
      <c r="D8" s="24" t="s">
        <v>312</v>
      </c>
      <c r="E8" s="24"/>
      <c r="F8" s="24"/>
      <c r="G8" s="24"/>
      <c r="H8" s="24"/>
      <c r="I8" s="24"/>
      <c r="J8" s="24"/>
      <c r="K8" s="24"/>
      <c r="L8" s="24"/>
      <c r="M8" s="24"/>
      <c r="O8" s="11" t="s">
        <v>13</v>
      </c>
      <c r="P8" s="3" t="s">
        <v>14</v>
      </c>
    </row>
    <row r="9" spans="1:16" ht="30" customHeight="1">
      <c r="A9" s="2" t="s">
        <v>314</v>
      </c>
      <c r="B9" s="2"/>
      <c r="C9" s="2"/>
      <c r="D9" s="18"/>
      <c r="E9" s="18"/>
      <c r="F9" s="18"/>
      <c r="G9" s="18"/>
      <c r="H9" s="18"/>
      <c r="I9" s="18"/>
      <c r="J9" s="18"/>
      <c r="K9" s="18"/>
      <c r="L9" s="18"/>
      <c r="M9" s="18"/>
      <c r="O9" s="11" t="s">
        <v>15</v>
      </c>
      <c r="P9" s="3" t="s">
        <v>16</v>
      </c>
    </row>
    <row r="10" spans="1:16" ht="30" customHeight="1">
      <c r="A10" s="2" t="s">
        <v>315</v>
      </c>
      <c r="B10" s="2"/>
      <c r="C10" s="2"/>
      <c r="D10" s="18"/>
      <c r="E10" s="18"/>
      <c r="F10" s="18"/>
      <c r="G10" s="18"/>
      <c r="H10" s="18"/>
      <c r="I10" s="18"/>
      <c r="J10" s="18"/>
      <c r="K10" s="18"/>
      <c r="L10" s="18"/>
      <c r="M10" s="18"/>
      <c r="O10" s="11" t="s">
        <v>316</v>
      </c>
      <c r="P10" s="3" t="s">
        <v>317</v>
      </c>
    </row>
    <row r="11" spans="1:16" ht="30" customHeight="1"/>
    <row r="12" spans="1:16" ht="39.950000000000003" customHeight="1">
      <c r="A12" s="23" t="s">
        <v>166</v>
      </c>
      <c r="B12" s="23" t="s">
        <v>78</v>
      </c>
      <c r="C12" s="23" t="s">
        <v>445</v>
      </c>
      <c r="D12" s="23"/>
      <c r="E12" s="23" t="s">
        <v>446</v>
      </c>
      <c r="F12" s="23"/>
      <c r="G12" s="23"/>
      <c r="H12" s="23"/>
      <c r="I12" s="23"/>
      <c r="J12" s="23"/>
      <c r="K12" s="23"/>
      <c r="L12" s="23" t="s">
        <v>447</v>
      </c>
      <c r="M12" s="23"/>
      <c r="N12" s="23"/>
      <c r="O12" s="23"/>
      <c r="P12" s="23"/>
    </row>
    <row r="13" spans="1:16" ht="39.950000000000003" customHeight="1">
      <c r="A13" s="23"/>
      <c r="B13" s="23"/>
      <c r="C13" s="23" t="s">
        <v>84</v>
      </c>
      <c r="D13" s="23" t="s">
        <v>448</v>
      </c>
      <c r="E13" s="23" t="s">
        <v>84</v>
      </c>
      <c r="F13" s="23" t="s">
        <v>449</v>
      </c>
      <c r="G13" s="23"/>
      <c r="H13" s="23"/>
      <c r="I13" s="23"/>
      <c r="J13" s="23"/>
      <c r="K13" s="23"/>
      <c r="L13" s="23" t="s">
        <v>84</v>
      </c>
      <c r="M13" s="23" t="s">
        <v>214</v>
      </c>
      <c r="N13" s="23"/>
      <c r="O13" s="23"/>
      <c r="P13" s="23"/>
    </row>
    <row r="14" spans="1:16" ht="39.950000000000003" customHeight="1">
      <c r="A14" s="23"/>
      <c r="B14" s="23"/>
      <c r="C14" s="23"/>
      <c r="D14" s="23"/>
      <c r="E14" s="23"/>
      <c r="F14" s="3" t="s">
        <v>450</v>
      </c>
      <c r="G14" s="3" t="s">
        <v>451</v>
      </c>
      <c r="H14" s="3" t="s">
        <v>452</v>
      </c>
      <c r="I14" s="3" t="s">
        <v>453</v>
      </c>
      <c r="J14" s="3" t="s">
        <v>454</v>
      </c>
      <c r="K14" s="3" t="s">
        <v>455</v>
      </c>
      <c r="L14" s="23"/>
      <c r="M14" s="3" t="s">
        <v>456</v>
      </c>
      <c r="N14" s="3" t="s">
        <v>457</v>
      </c>
      <c r="O14" s="3" t="s">
        <v>458</v>
      </c>
      <c r="P14" s="3" t="s">
        <v>459</v>
      </c>
    </row>
    <row r="15" spans="1:16" ht="20.100000000000001" customHeight="1">
      <c r="A15" s="3" t="s">
        <v>17</v>
      </c>
      <c r="B15" s="3" t="s">
        <v>19</v>
      </c>
      <c r="C15" s="3" t="s">
        <v>22</v>
      </c>
      <c r="D15" s="3" t="s">
        <v>25</v>
      </c>
      <c r="E15" s="3" t="s">
        <v>28</v>
      </c>
      <c r="F15" s="3" t="s">
        <v>31</v>
      </c>
      <c r="G15" s="3" t="s">
        <v>34</v>
      </c>
      <c r="H15" s="3" t="s">
        <v>37</v>
      </c>
      <c r="I15" s="3" t="s">
        <v>40</v>
      </c>
      <c r="J15" s="3" t="s">
        <v>43</v>
      </c>
      <c r="K15" s="3" t="s">
        <v>46</v>
      </c>
      <c r="L15" s="3" t="s">
        <v>49</v>
      </c>
      <c r="M15" s="3" t="s">
        <v>52</v>
      </c>
      <c r="N15" s="3" t="s">
        <v>55</v>
      </c>
      <c r="O15" s="3" t="s">
        <v>57</v>
      </c>
      <c r="P15" s="3" t="s">
        <v>59</v>
      </c>
    </row>
    <row r="16" spans="1:16" ht="54.95" customHeight="1">
      <c r="A16" s="4" t="s">
        <v>184</v>
      </c>
      <c r="B16" s="3" t="s">
        <v>88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54.95" customHeight="1">
      <c r="A17" s="4" t="s">
        <v>185</v>
      </c>
      <c r="B17" s="3" t="s">
        <v>98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54.95" customHeight="1">
      <c r="A18" s="4" t="s">
        <v>186</v>
      </c>
      <c r="B18" s="3" t="s">
        <v>106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54.95" customHeight="1">
      <c r="A19" s="4" t="s">
        <v>187</v>
      </c>
      <c r="B19" s="3" t="s">
        <v>188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54.95" customHeight="1">
      <c r="A20" s="4" t="s">
        <v>189</v>
      </c>
      <c r="B20" s="3" t="s">
        <v>190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54.95" customHeight="1">
      <c r="A21" s="4" t="s">
        <v>191</v>
      </c>
      <c r="B21" s="3" t="s">
        <v>192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54.95" customHeight="1">
      <c r="A22" s="4" t="s">
        <v>193</v>
      </c>
      <c r="B22" s="3" t="s">
        <v>194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54.95" customHeight="1">
      <c r="A23" s="4" t="s">
        <v>460</v>
      </c>
      <c r="B23" s="3" t="s">
        <v>196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54.95" customHeight="1">
      <c r="A24" s="4" t="s">
        <v>197</v>
      </c>
      <c r="B24" s="3" t="s">
        <v>198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54.95" customHeight="1">
      <c r="A25" s="4" t="s">
        <v>199</v>
      </c>
      <c r="B25" s="3" t="s">
        <v>200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4.95" customHeight="1">
      <c r="A26" s="4" t="s">
        <v>201</v>
      </c>
      <c r="B26" s="3" t="s">
        <v>114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54.95" customHeight="1">
      <c r="A27" s="4" t="s">
        <v>202</v>
      </c>
      <c r="B27" s="3" t="s">
        <v>203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54.95" customHeight="1">
      <c r="A28" s="4" t="s">
        <v>204</v>
      </c>
      <c r="B28" s="3" t="s">
        <v>139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4.95" customHeight="1">
      <c r="A29" s="4" t="s">
        <v>205</v>
      </c>
      <c r="B29" s="3" t="s">
        <v>206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20.100000000000001" customHeight="1">
      <c r="A30" s="12" t="s">
        <v>119</v>
      </c>
      <c r="B30" s="15" t="s">
        <v>120</v>
      </c>
      <c r="C30" s="13">
        <v>0</v>
      </c>
      <c r="D30" s="15" t="s">
        <v>142</v>
      </c>
      <c r="E30" s="15" t="s">
        <v>142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/>
      <c r="L30" s="13">
        <v>0</v>
      </c>
      <c r="M30" s="13">
        <v>0</v>
      </c>
      <c r="N30" s="13">
        <v>0</v>
      </c>
      <c r="O30" s="13">
        <v>0</v>
      </c>
      <c r="P30" s="13">
        <v>0</v>
      </c>
    </row>
    <row r="31" spans="1:16" ht="15" customHeight="1"/>
    <row r="32" spans="1:16" ht="39.950000000000003" customHeight="1">
      <c r="A32" s="7" t="s">
        <v>437</v>
      </c>
      <c r="B32" s="10"/>
      <c r="D32" s="10"/>
    </row>
    <row r="33" spans="1:4" ht="20.100000000000001" customHeight="1">
      <c r="B33" s="8" t="s">
        <v>438</v>
      </c>
      <c r="D33" s="8" t="s">
        <v>439</v>
      </c>
    </row>
    <row r="34" spans="1:4" ht="39.950000000000003" customHeight="1">
      <c r="A34" s="7" t="s">
        <v>440</v>
      </c>
      <c r="B34" s="10"/>
      <c r="D34" s="10"/>
    </row>
    <row r="35" spans="1:4" ht="20.100000000000001" customHeight="1">
      <c r="B35" s="8" t="s">
        <v>438</v>
      </c>
      <c r="D35" s="8" t="s">
        <v>441</v>
      </c>
    </row>
    <row r="36" spans="1:4" ht="20.100000000000001" customHeight="1">
      <c r="A36" s="2" t="s">
        <v>461</v>
      </c>
      <c r="B36" s="2"/>
    </row>
    <row r="37" spans="1:4" ht="20.100000000000001" customHeight="1"/>
    <row r="38" spans="1:4" ht="20.100000000000001" customHeight="1">
      <c r="A38" s="20" t="s">
        <v>63</v>
      </c>
      <c r="B38" s="20"/>
      <c r="C38" s="20"/>
      <c r="D38" s="20"/>
    </row>
    <row r="39" spans="1:4" ht="20.100000000000001" customHeight="1">
      <c r="A39" s="21" t="s">
        <v>65</v>
      </c>
      <c r="B39" s="21"/>
      <c r="C39" s="21"/>
      <c r="D39" s="21"/>
    </row>
    <row r="40" spans="1:4" ht="20.100000000000001" customHeight="1">
      <c r="A40" s="21" t="s">
        <v>67</v>
      </c>
      <c r="B40" s="21"/>
      <c r="C40" s="21"/>
      <c r="D40" s="21"/>
    </row>
    <row r="41" spans="1:4" ht="20.100000000000001" customHeight="1">
      <c r="A41" s="21" t="s">
        <v>69</v>
      </c>
      <c r="B41" s="21"/>
      <c r="C41" s="21"/>
      <c r="D41" s="21"/>
    </row>
    <row r="42" spans="1:4" ht="20.100000000000001" customHeight="1">
      <c r="A42" s="21" t="s">
        <v>71</v>
      </c>
      <c r="B42" s="21"/>
      <c r="C42" s="21"/>
      <c r="D42" s="21"/>
    </row>
    <row r="43" spans="1:4" ht="20.100000000000001" customHeight="1">
      <c r="A43" s="21" t="s">
        <v>72</v>
      </c>
      <c r="B43" s="21"/>
      <c r="C43" s="21"/>
      <c r="D43" s="21"/>
    </row>
    <row r="44" spans="1:4" ht="20.100000000000001" customHeight="1">
      <c r="A44" s="22" t="s">
        <v>74</v>
      </c>
      <c r="B44" s="22"/>
      <c r="C44" s="22"/>
      <c r="D44" s="22"/>
    </row>
  </sheetData>
  <sheetProtection sheet="1" objects="1" scenarios="1"/>
  <mergeCells count="31">
    <mergeCell ref="A42:D42"/>
    <mergeCell ref="A43:D43"/>
    <mergeCell ref="A44:D44"/>
    <mergeCell ref="A36:B36"/>
    <mergeCell ref="A38:D38"/>
    <mergeCell ref="A39:D39"/>
    <mergeCell ref="A40:D40"/>
    <mergeCell ref="A41:D41"/>
    <mergeCell ref="A12:A14"/>
    <mergeCell ref="B12:B14"/>
    <mergeCell ref="C12:D12"/>
    <mergeCell ref="E12:K12"/>
    <mergeCell ref="L12:P12"/>
    <mergeCell ref="C13:C14"/>
    <mergeCell ref="D13:D14"/>
    <mergeCell ref="E13:E14"/>
    <mergeCell ref="F13:K13"/>
    <mergeCell ref="L13:L14"/>
    <mergeCell ref="M13:P13"/>
    <mergeCell ref="A8:C8"/>
    <mergeCell ref="D8:M8"/>
    <mergeCell ref="A9:C9"/>
    <mergeCell ref="D9:M9"/>
    <mergeCell ref="A10:C10"/>
    <mergeCell ref="D10:M10"/>
    <mergeCell ref="A1:P1"/>
    <mergeCell ref="A2:P2"/>
    <mergeCell ref="A6:C6"/>
    <mergeCell ref="D6:M6"/>
    <mergeCell ref="A7:C7"/>
    <mergeCell ref="D7:M7"/>
  </mergeCells>
  <phoneticPr fontId="0" type="noConversion"/>
  <pageMargins left="0.4" right="0.4" top="0.4" bottom="0.4" header="0.1" footer="0.1"/>
  <pageSetup paperSize="9" scale="33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/>
  </sheetViews>
  <sheetFormatPr defaultRowHeight="10.5"/>
  <cols>
    <col min="1" max="1" width="66.85546875" customWidth="1"/>
    <col min="2" max="2" width="38.140625" customWidth="1"/>
    <col min="3" max="16" width="24.85546875" customWidth="1"/>
  </cols>
  <sheetData>
    <row r="1" spans="1:16" ht="50.1" customHeight="1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0.1" customHeight="1">
      <c r="A2" s="1" t="s">
        <v>463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23" t="s">
        <v>464</v>
      </c>
      <c r="B3" s="23" t="s">
        <v>465</v>
      </c>
      <c r="C3" s="23" t="s">
        <v>466</v>
      </c>
      <c r="D3" s="23" t="s">
        <v>467</v>
      </c>
      <c r="E3" s="23" t="s">
        <v>468</v>
      </c>
      <c r="F3" s="23" t="s">
        <v>469</v>
      </c>
      <c r="G3" s="23"/>
      <c r="H3" s="23" t="s">
        <v>78</v>
      </c>
      <c r="I3" s="23" t="s">
        <v>470</v>
      </c>
      <c r="J3" s="23"/>
      <c r="K3" s="23"/>
      <c r="L3" s="23"/>
      <c r="M3" s="23" t="s">
        <v>471</v>
      </c>
      <c r="N3" s="23"/>
      <c r="O3" s="23"/>
      <c r="P3" s="23"/>
    </row>
    <row r="4" spans="1:16" ht="30" customHeight="1">
      <c r="A4" s="23"/>
      <c r="B4" s="23"/>
      <c r="C4" s="23"/>
      <c r="D4" s="23"/>
      <c r="E4" s="23"/>
      <c r="F4" s="23" t="s">
        <v>85</v>
      </c>
      <c r="G4" s="23" t="s">
        <v>86</v>
      </c>
      <c r="H4" s="23"/>
      <c r="I4" s="23" t="s">
        <v>84</v>
      </c>
      <c r="J4" s="23" t="s">
        <v>214</v>
      </c>
      <c r="K4" s="23"/>
      <c r="L4" s="23"/>
      <c r="M4" s="23" t="s">
        <v>84</v>
      </c>
      <c r="N4" s="23" t="s">
        <v>214</v>
      </c>
      <c r="O4" s="23"/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23"/>
      <c r="J5" s="23" t="s">
        <v>472</v>
      </c>
      <c r="K5" s="23"/>
      <c r="L5" s="23" t="s">
        <v>473</v>
      </c>
      <c r="M5" s="23"/>
      <c r="N5" s="23" t="s">
        <v>474</v>
      </c>
      <c r="O5" s="23" t="s">
        <v>475</v>
      </c>
      <c r="P5" s="23" t="s">
        <v>476</v>
      </c>
    </row>
    <row r="6" spans="1:16" ht="39.950000000000003" customHeight="1">
      <c r="A6" s="23"/>
      <c r="B6" s="23"/>
      <c r="C6" s="23"/>
      <c r="D6" s="23"/>
      <c r="E6" s="23"/>
      <c r="F6" s="23"/>
      <c r="G6" s="23"/>
      <c r="H6" s="23"/>
      <c r="I6" s="23"/>
      <c r="J6" s="3" t="s">
        <v>477</v>
      </c>
      <c r="K6" s="3" t="s">
        <v>478</v>
      </c>
      <c r="L6" s="23"/>
      <c r="M6" s="23"/>
      <c r="N6" s="23"/>
      <c r="O6" s="23"/>
      <c r="P6" s="23"/>
    </row>
    <row r="7" spans="1:16" ht="20.100000000000001" customHeight="1">
      <c r="A7" s="3" t="s">
        <v>17</v>
      </c>
      <c r="B7" s="3" t="s">
        <v>19</v>
      </c>
      <c r="C7" s="3" t="s">
        <v>22</v>
      </c>
      <c r="D7" s="3" t="s">
        <v>25</v>
      </c>
      <c r="E7" s="3" t="s">
        <v>28</v>
      </c>
      <c r="F7" s="3" t="s">
        <v>31</v>
      </c>
      <c r="G7" s="3" t="s">
        <v>34</v>
      </c>
      <c r="H7" s="3" t="s">
        <v>37</v>
      </c>
      <c r="I7" s="3" t="s">
        <v>40</v>
      </c>
      <c r="J7" s="3" t="s">
        <v>43</v>
      </c>
      <c r="K7" s="3" t="s">
        <v>46</v>
      </c>
      <c r="L7" s="3" t="s">
        <v>49</v>
      </c>
      <c r="M7" s="3" t="s">
        <v>52</v>
      </c>
      <c r="N7" s="3" t="s">
        <v>55</v>
      </c>
      <c r="O7" s="3" t="s">
        <v>57</v>
      </c>
      <c r="P7" s="3" t="s">
        <v>59</v>
      </c>
    </row>
    <row r="8" spans="1:16" ht="30" customHeight="1">
      <c r="A8" s="14" t="s">
        <v>479</v>
      </c>
      <c r="B8" s="15" t="s">
        <v>142</v>
      </c>
      <c r="C8" s="15" t="s">
        <v>142</v>
      </c>
      <c r="D8" s="15" t="s">
        <v>142</v>
      </c>
      <c r="E8" s="15" t="s">
        <v>142</v>
      </c>
      <c r="F8" s="15" t="s">
        <v>142</v>
      </c>
      <c r="G8" s="15" t="s">
        <v>142</v>
      </c>
      <c r="H8" s="15" t="s">
        <v>88</v>
      </c>
      <c r="I8" s="13">
        <v>9</v>
      </c>
      <c r="J8" s="13">
        <v>9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</row>
    <row r="9" spans="1:16" ht="30" customHeight="1">
      <c r="A9" s="4" t="s">
        <v>214</v>
      </c>
      <c r="B9" s="3"/>
      <c r="C9" s="3"/>
      <c r="D9" s="3"/>
      <c r="E9" s="3"/>
      <c r="F9" s="3"/>
      <c r="G9" s="3"/>
      <c r="H9" s="3" t="s">
        <v>480</v>
      </c>
      <c r="I9" s="3"/>
      <c r="J9" s="3"/>
      <c r="K9" s="3"/>
      <c r="L9" s="3"/>
      <c r="M9" s="3"/>
      <c r="N9" s="3"/>
      <c r="O9" s="3"/>
      <c r="P9" s="3"/>
    </row>
    <row r="10" spans="1:16" ht="30" customHeight="1">
      <c r="A10" s="4" t="s">
        <v>481</v>
      </c>
      <c r="B10" s="4" t="s">
        <v>482</v>
      </c>
      <c r="C10" s="3" t="s">
        <v>483</v>
      </c>
      <c r="D10" s="3"/>
      <c r="E10" s="3" t="s">
        <v>484</v>
      </c>
      <c r="F10" s="3" t="s">
        <v>485</v>
      </c>
      <c r="G10" s="3" t="s">
        <v>486</v>
      </c>
      <c r="H10" s="3"/>
      <c r="I10" s="5">
        <v>8</v>
      </c>
      <c r="J10" s="5">
        <v>8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30" customHeight="1">
      <c r="A11" s="4" t="s">
        <v>487</v>
      </c>
      <c r="B11" s="4" t="s">
        <v>488</v>
      </c>
      <c r="C11" s="3" t="s">
        <v>483</v>
      </c>
      <c r="D11" s="3"/>
      <c r="E11" s="3" t="s">
        <v>489</v>
      </c>
      <c r="F11" s="3" t="s">
        <v>490</v>
      </c>
      <c r="G11" s="3" t="s">
        <v>491</v>
      </c>
      <c r="H11" s="3"/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30" customHeight="1">
      <c r="A12" s="14" t="s">
        <v>492</v>
      </c>
      <c r="B12" s="15" t="s">
        <v>142</v>
      </c>
      <c r="C12" s="15" t="s">
        <v>142</v>
      </c>
      <c r="D12" s="15" t="s">
        <v>142</v>
      </c>
      <c r="E12" s="15" t="s">
        <v>142</v>
      </c>
      <c r="F12" s="15" t="s">
        <v>142</v>
      </c>
      <c r="G12" s="15" t="s">
        <v>142</v>
      </c>
      <c r="H12" s="15" t="s">
        <v>98</v>
      </c>
      <c r="I12" s="13">
        <v>35653.4</v>
      </c>
      <c r="J12" s="13">
        <v>35653.4</v>
      </c>
      <c r="K12" s="13">
        <v>0</v>
      </c>
      <c r="L12" s="13">
        <v>0</v>
      </c>
      <c r="M12" s="13">
        <v>4572.6000000000004</v>
      </c>
      <c r="N12" s="13">
        <v>1957.6</v>
      </c>
      <c r="O12" s="13">
        <v>2615</v>
      </c>
      <c r="P12" s="13">
        <v>0</v>
      </c>
    </row>
    <row r="13" spans="1:16" ht="30" customHeight="1">
      <c r="A13" s="4" t="s">
        <v>214</v>
      </c>
      <c r="B13" s="3"/>
      <c r="C13" s="3"/>
      <c r="D13" s="3"/>
      <c r="E13" s="3"/>
      <c r="F13" s="3"/>
      <c r="G13" s="3"/>
      <c r="H13" s="3" t="s">
        <v>493</v>
      </c>
      <c r="I13" s="3"/>
      <c r="J13" s="3"/>
      <c r="K13" s="3"/>
      <c r="L13" s="3"/>
      <c r="M13" s="3"/>
      <c r="N13" s="3"/>
      <c r="O13" s="3"/>
      <c r="P13" s="3"/>
    </row>
    <row r="14" spans="1:16" ht="30" customHeight="1">
      <c r="A14" s="4" t="s">
        <v>494</v>
      </c>
      <c r="B14" s="4" t="s">
        <v>482</v>
      </c>
      <c r="C14" s="3" t="s">
        <v>495</v>
      </c>
      <c r="D14" s="3"/>
      <c r="E14" s="3" t="s">
        <v>484</v>
      </c>
      <c r="F14" s="3" t="s">
        <v>485</v>
      </c>
      <c r="G14" s="3" t="s">
        <v>486</v>
      </c>
      <c r="H14" s="3"/>
      <c r="I14" s="5">
        <v>1775.9</v>
      </c>
      <c r="J14" s="5">
        <v>1775.9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30" customHeight="1">
      <c r="A15" s="4" t="s">
        <v>496</v>
      </c>
      <c r="B15" s="4" t="s">
        <v>497</v>
      </c>
      <c r="C15" s="3" t="s">
        <v>498</v>
      </c>
      <c r="D15" s="3"/>
      <c r="E15" s="3" t="s">
        <v>499</v>
      </c>
      <c r="F15" s="3" t="s">
        <v>485</v>
      </c>
      <c r="G15" s="3" t="s">
        <v>486</v>
      </c>
      <c r="H15" s="3"/>
      <c r="I15" s="5">
        <v>193.1</v>
      </c>
      <c r="J15" s="5">
        <v>193.1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30" customHeight="1">
      <c r="A16" s="4" t="s">
        <v>500</v>
      </c>
      <c r="B16" s="4" t="s">
        <v>501</v>
      </c>
      <c r="C16" s="3" t="s">
        <v>502</v>
      </c>
      <c r="D16" s="3" t="s">
        <v>16</v>
      </c>
      <c r="E16" s="3" t="s">
        <v>503</v>
      </c>
      <c r="F16" s="3" t="s">
        <v>485</v>
      </c>
      <c r="G16" s="3" t="s">
        <v>486</v>
      </c>
      <c r="H16" s="3"/>
      <c r="I16" s="5">
        <v>7599.8</v>
      </c>
      <c r="J16" s="5">
        <v>7599.8</v>
      </c>
      <c r="K16" s="5">
        <v>0</v>
      </c>
      <c r="L16" s="5">
        <v>0</v>
      </c>
      <c r="M16" s="5">
        <v>156.5</v>
      </c>
      <c r="N16" s="5">
        <v>156.5</v>
      </c>
      <c r="O16" s="5">
        <v>0</v>
      </c>
      <c r="P16" s="5">
        <v>0</v>
      </c>
    </row>
    <row r="17" spans="1:16" ht="30" customHeight="1">
      <c r="A17" s="4" t="s">
        <v>504</v>
      </c>
      <c r="B17" s="4" t="s">
        <v>505</v>
      </c>
      <c r="C17" s="3" t="s">
        <v>506</v>
      </c>
      <c r="D17" s="3"/>
      <c r="E17" s="3" t="s">
        <v>507</v>
      </c>
      <c r="F17" s="3" t="s">
        <v>485</v>
      </c>
      <c r="G17" s="3" t="s">
        <v>486</v>
      </c>
      <c r="H17" s="3"/>
      <c r="I17" s="5">
        <v>205</v>
      </c>
      <c r="J17" s="5">
        <v>205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30" customHeight="1">
      <c r="A18" s="4" t="s">
        <v>508</v>
      </c>
      <c r="B18" s="4" t="s">
        <v>509</v>
      </c>
      <c r="C18" s="3" t="s">
        <v>510</v>
      </c>
      <c r="D18" s="3" t="s">
        <v>511</v>
      </c>
      <c r="E18" s="3" t="s">
        <v>512</v>
      </c>
      <c r="F18" s="3" t="s">
        <v>485</v>
      </c>
      <c r="G18" s="3" t="s">
        <v>486</v>
      </c>
      <c r="H18" s="3"/>
      <c r="I18" s="5">
        <v>62.7</v>
      </c>
      <c r="J18" s="5">
        <v>62.7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30" customHeight="1">
      <c r="A19" s="4" t="s">
        <v>513</v>
      </c>
      <c r="B19" s="4" t="s">
        <v>514</v>
      </c>
      <c r="C19" s="3" t="s">
        <v>515</v>
      </c>
      <c r="D19" s="3" t="s">
        <v>511</v>
      </c>
      <c r="E19" s="3" t="s">
        <v>516</v>
      </c>
      <c r="F19" s="3" t="s">
        <v>485</v>
      </c>
      <c r="G19" s="3" t="s">
        <v>486</v>
      </c>
      <c r="H19" s="3"/>
      <c r="I19" s="5">
        <v>5108.6000000000004</v>
      </c>
      <c r="J19" s="5">
        <v>5108.6000000000004</v>
      </c>
      <c r="K19" s="5">
        <v>0</v>
      </c>
      <c r="L19" s="5">
        <v>0</v>
      </c>
      <c r="M19" s="5">
        <v>32.9</v>
      </c>
      <c r="N19" s="5">
        <v>0</v>
      </c>
      <c r="O19" s="5">
        <v>32.9</v>
      </c>
      <c r="P19" s="5">
        <v>0</v>
      </c>
    </row>
    <row r="20" spans="1:16" ht="30" customHeight="1">
      <c r="A20" s="4" t="s">
        <v>517</v>
      </c>
      <c r="B20" s="4" t="s">
        <v>518</v>
      </c>
      <c r="C20" s="3" t="s">
        <v>519</v>
      </c>
      <c r="D20" s="3"/>
      <c r="E20" s="3" t="s">
        <v>520</v>
      </c>
      <c r="F20" s="3" t="s">
        <v>485</v>
      </c>
      <c r="G20" s="3" t="s">
        <v>486</v>
      </c>
      <c r="H20" s="3"/>
      <c r="I20" s="5">
        <v>379.1</v>
      </c>
      <c r="J20" s="5">
        <v>379.1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30" customHeight="1">
      <c r="A21" s="4" t="s">
        <v>521</v>
      </c>
      <c r="B21" s="4" t="s">
        <v>522</v>
      </c>
      <c r="C21" s="3" t="s">
        <v>523</v>
      </c>
      <c r="D21" s="3" t="s">
        <v>16</v>
      </c>
      <c r="E21" s="3" t="s">
        <v>524</v>
      </c>
      <c r="F21" s="3" t="s">
        <v>485</v>
      </c>
      <c r="G21" s="3" t="s">
        <v>486</v>
      </c>
      <c r="H21" s="3"/>
      <c r="I21" s="5">
        <v>3258.6</v>
      </c>
      <c r="J21" s="5">
        <v>3258.6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30" customHeight="1">
      <c r="A22" s="4" t="s">
        <v>525</v>
      </c>
      <c r="B22" s="4" t="s">
        <v>526</v>
      </c>
      <c r="C22" s="3" t="s">
        <v>527</v>
      </c>
      <c r="D22" s="3"/>
      <c r="E22" s="3" t="s">
        <v>516</v>
      </c>
      <c r="F22" s="3" t="s">
        <v>485</v>
      </c>
      <c r="G22" s="3" t="s">
        <v>486</v>
      </c>
      <c r="H22" s="3"/>
      <c r="I22" s="5">
        <v>2491</v>
      </c>
      <c r="J22" s="5">
        <v>2491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30" customHeight="1">
      <c r="A23" s="4" t="s">
        <v>528</v>
      </c>
      <c r="B23" s="4" t="s">
        <v>505</v>
      </c>
      <c r="C23" s="3" t="s">
        <v>529</v>
      </c>
      <c r="D23" s="3"/>
      <c r="E23" s="3" t="s">
        <v>530</v>
      </c>
      <c r="F23" s="3" t="s">
        <v>485</v>
      </c>
      <c r="G23" s="3" t="s">
        <v>486</v>
      </c>
      <c r="H23" s="3"/>
      <c r="I23" s="5">
        <v>900</v>
      </c>
      <c r="J23" s="5">
        <v>900</v>
      </c>
      <c r="K23" s="5">
        <v>0</v>
      </c>
      <c r="L23" s="5">
        <v>0</v>
      </c>
      <c r="M23" s="5">
        <v>900</v>
      </c>
      <c r="N23" s="5">
        <v>0</v>
      </c>
      <c r="O23" s="5">
        <v>900</v>
      </c>
      <c r="P23" s="5">
        <v>0</v>
      </c>
    </row>
    <row r="24" spans="1:16" ht="30" customHeight="1">
      <c r="A24" s="4" t="s">
        <v>531</v>
      </c>
      <c r="B24" s="4" t="s">
        <v>482</v>
      </c>
      <c r="C24" s="3" t="s">
        <v>532</v>
      </c>
      <c r="D24" s="3"/>
      <c r="E24" s="3" t="s">
        <v>533</v>
      </c>
      <c r="F24" s="3" t="s">
        <v>485</v>
      </c>
      <c r="G24" s="3" t="s">
        <v>486</v>
      </c>
      <c r="H24" s="3"/>
      <c r="I24" s="5">
        <v>427</v>
      </c>
      <c r="J24" s="5">
        <v>427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 customHeight="1">
      <c r="A25" s="4" t="s">
        <v>534</v>
      </c>
      <c r="B25" s="4" t="s">
        <v>535</v>
      </c>
      <c r="C25" s="3" t="s">
        <v>536</v>
      </c>
      <c r="D25" s="3"/>
      <c r="E25" s="3" t="s">
        <v>537</v>
      </c>
      <c r="F25" s="3" t="s">
        <v>485</v>
      </c>
      <c r="G25" s="3" t="s">
        <v>486</v>
      </c>
      <c r="H25" s="3"/>
      <c r="I25" s="5">
        <v>796.3</v>
      </c>
      <c r="J25" s="5">
        <v>796.3</v>
      </c>
      <c r="K25" s="5">
        <v>0</v>
      </c>
      <c r="L25" s="5">
        <v>0</v>
      </c>
      <c r="M25" s="5">
        <v>796.3</v>
      </c>
      <c r="N25" s="5">
        <v>796.3</v>
      </c>
      <c r="O25" s="5">
        <v>0</v>
      </c>
      <c r="P25" s="5">
        <v>0</v>
      </c>
    </row>
    <row r="26" spans="1:16" ht="30" customHeight="1">
      <c r="A26" s="4" t="s">
        <v>538</v>
      </c>
      <c r="B26" s="4" t="s">
        <v>539</v>
      </c>
      <c r="C26" s="3" t="s">
        <v>540</v>
      </c>
      <c r="D26" s="3" t="s">
        <v>16</v>
      </c>
      <c r="E26" s="3" t="s">
        <v>489</v>
      </c>
      <c r="F26" s="3" t="s">
        <v>485</v>
      </c>
      <c r="G26" s="3" t="s">
        <v>486</v>
      </c>
      <c r="H26" s="3"/>
      <c r="I26" s="5">
        <v>1510.2</v>
      </c>
      <c r="J26" s="5">
        <v>1510.2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30" customHeight="1">
      <c r="A27" s="4" t="s">
        <v>541</v>
      </c>
      <c r="B27" s="4" t="s">
        <v>526</v>
      </c>
      <c r="C27" s="3" t="s">
        <v>542</v>
      </c>
      <c r="D27" s="3" t="s">
        <v>511</v>
      </c>
      <c r="E27" s="3" t="s">
        <v>516</v>
      </c>
      <c r="F27" s="3" t="s">
        <v>485</v>
      </c>
      <c r="G27" s="3" t="s">
        <v>486</v>
      </c>
      <c r="H27" s="3"/>
      <c r="I27" s="5">
        <v>5061.2</v>
      </c>
      <c r="J27" s="5">
        <v>5061.2</v>
      </c>
      <c r="K27" s="5">
        <v>0</v>
      </c>
      <c r="L27" s="5">
        <v>0</v>
      </c>
      <c r="M27" s="5">
        <v>558</v>
      </c>
      <c r="N27" s="5">
        <v>20</v>
      </c>
      <c r="O27" s="5">
        <v>538</v>
      </c>
      <c r="P27" s="5">
        <v>0</v>
      </c>
    </row>
    <row r="28" spans="1:16" ht="30" customHeight="1">
      <c r="A28" s="4" t="s">
        <v>543</v>
      </c>
      <c r="B28" s="4" t="s">
        <v>544</v>
      </c>
      <c r="C28" s="3" t="s">
        <v>545</v>
      </c>
      <c r="D28" s="3" t="s">
        <v>16</v>
      </c>
      <c r="E28" s="3" t="s">
        <v>546</v>
      </c>
      <c r="F28" s="3" t="s">
        <v>485</v>
      </c>
      <c r="G28" s="3" t="s">
        <v>486</v>
      </c>
      <c r="H28" s="3"/>
      <c r="I28" s="5">
        <v>81.8</v>
      </c>
      <c r="J28" s="5">
        <v>81.8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0" customHeight="1">
      <c r="A29" s="4" t="s">
        <v>547</v>
      </c>
      <c r="B29" s="4" t="s">
        <v>548</v>
      </c>
      <c r="C29" s="3" t="s">
        <v>549</v>
      </c>
      <c r="D29" s="3" t="s">
        <v>16</v>
      </c>
      <c r="E29" s="3" t="s">
        <v>550</v>
      </c>
      <c r="F29" s="3" t="s">
        <v>485</v>
      </c>
      <c r="G29" s="3" t="s">
        <v>486</v>
      </c>
      <c r="H29" s="3"/>
      <c r="I29" s="5">
        <v>63.3</v>
      </c>
      <c r="J29" s="5">
        <v>63.3</v>
      </c>
      <c r="K29" s="5">
        <v>0</v>
      </c>
      <c r="L29" s="5">
        <v>0</v>
      </c>
      <c r="M29" s="5">
        <v>63.3</v>
      </c>
      <c r="N29" s="5">
        <v>63.3</v>
      </c>
      <c r="O29" s="5">
        <v>0</v>
      </c>
      <c r="P29" s="5">
        <v>0</v>
      </c>
    </row>
    <row r="30" spans="1:16" ht="30" customHeight="1">
      <c r="A30" s="4" t="s">
        <v>547</v>
      </c>
      <c r="B30" s="4" t="s">
        <v>551</v>
      </c>
      <c r="C30" s="3" t="s">
        <v>552</v>
      </c>
      <c r="D30" s="3"/>
      <c r="E30" s="3" t="s">
        <v>550</v>
      </c>
      <c r="F30" s="3" t="s">
        <v>485</v>
      </c>
      <c r="G30" s="3" t="s">
        <v>486</v>
      </c>
      <c r="H30" s="3"/>
      <c r="I30" s="5">
        <v>62.7</v>
      </c>
      <c r="J30" s="5">
        <v>62.7</v>
      </c>
      <c r="K30" s="5">
        <v>0</v>
      </c>
      <c r="L30" s="5">
        <v>0</v>
      </c>
      <c r="M30" s="5">
        <v>62.7</v>
      </c>
      <c r="N30" s="5">
        <v>62.7</v>
      </c>
      <c r="O30" s="5">
        <v>0</v>
      </c>
      <c r="P30" s="5">
        <v>0</v>
      </c>
    </row>
    <row r="31" spans="1:16" ht="30" customHeight="1">
      <c r="A31" s="4" t="s">
        <v>553</v>
      </c>
      <c r="B31" s="4" t="s">
        <v>554</v>
      </c>
      <c r="C31" s="3" t="s">
        <v>555</v>
      </c>
      <c r="D31" s="3"/>
      <c r="E31" s="3" t="s">
        <v>556</v>
      </c>
      <c r="F31" s="3" t="s">
        <v>485</v>
      </c>
      <c r="G31" s="3" t="s">
        <v>486</v>
      </c>
      <c r="H31" s="3"/>
      <c r="I31" s="5">
        <v>2504.6</v>
      </c>
      <c r="J31" s="5">
        <v>2504.6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30" customHeight="1">
      <c r="A32" s="4" t="s">
        <v>557</v>
      </c>
      <c r="B32" s="4" t="s">
        <v>558</v>
      </c>
      <c r="C32" s="3" t="s">
        <v>559</v>
      </c>
      <c r="D32" s="3"/>
      <c r="E32" s="3" t="s">
        <v>489</v>
      </c>
      <c r="F32" s="3" t="s">
        <v>485</v>
      </c>
      <c r="G32" s="3" t="s">
        <v>486</v>
      </c>
      <c r="H32" s="3"/>
      <c r="I32" s="5">
        <v>1424.3</v>
      </c>
      <c r="J32" s="5">
        <v>1424.3</v>
      </c>
      <c r="K32" s="5">
        <v>0</v>
      </c>
      <c r="L32" s="5">
        <v>0</v>
      </c>
      <c r="M32" s="5">
        <v>540</v>
      </c>
      <c r="N32" s="5">
        <v>540</v>
      </c>
      <c r="O32" s="5">
        <v>0</v>
      </c>
      <c r="P32" s="5">
        <v>0</v>
      </c>
    </row>
    <row r="33" spans="1:16" ht="30" customHeight="1">
      <c r="A33" s="4" t="s">
        <v>560</v>
      </c>
      <c r="B33" s="4" t="s">
        <v>561</v>
      </c>
      <c r="C33" s="3" t="s">
        <v>562</v>
      </c>
      <c r="D33" s="3" t="s">
        <v>16</v>
      </c>
      <c r="E33" s="3" t="s">
        <v>503</v>
      </c>
      <c r="F33" s="3" t="s">
        <v>485</v>
      </c>
      <c r="G33" s="3" t="s">
        <v>486</v>
      </c>
      <c r="H33" s="3"/>
      <c r="I33" s="5">
        <v>604.1</v>
      </c>
      <c r="J33" s="5">
        <v>604.1</v>
      </c>
      <c r="K33" s="5">
        <v>0</v>
      </c>
      <c r="L33" s="5">
        <v>0</v>
      </c>
      <c r="M33" s="5">
        <v>318.8</v>
      </c>
      <c r="N33" s="5">
        <v>318.8</v>
      </c>
      <c r="O33" s="5">
        <v>0</v>
      </c>
      <c r="P33" s="5">
        <v>0</v>
      </c>
    </row>
    <row r="34" spans="1:16" ht="30" customHeight="1">
      <c r="A34" s="4" t="s">
        <v>563</v>
      </c>
      <c r="B34" s="4" t="s">
        <v>497</v>
      </c>
      <c r="C34" s="3" t="s">
        <v>564</v>
      </c>
      <c r="D34" s="3"/>
      <c r="E34" s="3" t="s">
        <v>516</v>
      </c>
      <c r="F34" s="3" t="s">
        <v>485</v>
      </c>
      <c r="G34" s="3" t="s">
        <v>486</v>
      </c>
      <c r="H34" s="3"/>
      <c r="I34" s="5">
        <v>1144.0999999999999</v>
      </c>
      <c r="J34" s="5">
        <v>1144.0999999999999</v>
      </c>
      <c r="K34" s="5">
        <v>0</v>
      </c>
      <c r="L34" s="5">
        <v>0</v>
      </c>
      <c r="M34" s="5">
        <v>1144.0999999999999</v>
      </c>
      <c r="N34" s="5">
        <v>0</v>
      </c>
      <c r="O34" s="5">
        <v>1144.0999999999999</v>
      </c>
      <c r="P34" s="5">
        <v>0</v>
      </c>
    </row>
    <row r="35" spans="1:16" ht="20.100000000000001" customHeight="1">
      <c r="G35" s="12" t="s">
        <v>119</v>
      </c>
      <c r="H35" s="15" t="s">
        <v>120</v>
      </c>
      <c r="I35" s="13">
        <f>VLOOKUP("1000",$H:$Z,2,0) + VLOOKUP("2000",$H:$Z,2,0)</f>
        <v>35662.400000000001</v>
      </c>
      <c r="J35" s="13">
        <f>VLOOKUP("1000",$H:$Z,3,0) + VLOOKUP("2000",$H:$Z,3,0)</f>
        <v>35662.400000000001</v>
      </c>
      <c r="K35" s="13">
        <f>VLOOKUP("1000",$H:$Z,4,0) + VLOOKUP("2000",$H:$Z,4,0)</f>
        <v>0</v>
      </c>
      <c r="L35" s="13">
        <f>VLOOKUP("1000",$H:$Z,5,0) + VLOOKUP("2000",$H:$Z,5,0)</f>
        <v>0</v>
      </c>
      <c r="M35" s="13">
        <f>VLOOKUP("1000",$H:$Z,6,0) + VLOOKUP("2000",$H:$Z,6,0)</f>
        <v>4572.6000000000004</v>
      </c>
      <c r="N35" s="13">
        <f>VLOOKUP("1000",$H:$Z,7,0) + VLOOKUP("2000",$H:$Z,7,0)</f>
        <v>1957.6</v>
      </c>
      <c r="O35" s="13">
        <f>VLOOKUP("1000",$H:$Z,8,0) + VLOOKUP("2000",$H:$Z,8,0)</f>
        <v>2615</v>
      </c>
      <c r="P35" s="13">
        <f>VLOOKUP("1000",$H:$Z,9,0) + VLOOKUP("2000",$H:$Z,9,0)</f>
        <v>0</v>
      </c>
    </row>
  </sheetData>
  <mergeCells count="22">
    <mergeCell ref="N4:P4"/>
    <mergeCell ref="J5:K5"/>
    <mergeCell ref="L5:L6"/>
    <mergeCell ref="N5:N6"/>
    <mergeCell ref="O5:O6"/>
    <mergeCell ref="P5:P6"/>
    <mergeCell ref="A1:P1"/>
    <mergeCell ref="A2:P2"/>
    <mergeCell ref="A3:A6"/>
    <mergeCell ref="B3:B6"/>
    <mergeCell ref="C3:C6"/>
    <mergeCell ref="D3:D6"/>
    <mergeCell ref="E3:E6"/>
    <mergeCell ref="F3:G3"/>
    <mergeCell ref="H3:H6"/>
    <mergeCell ref="I3:L3"/>
    <mergeCell ref="M3:P3"/>
    <mergeCell ref="F4:F6"/>
    <mergeCell ref="G4:G6"/>
    <mergeCell ref="I4:I6"/>
    <mergeCell ref="J4:L4"/>
    <mergeCell ref="M4:M6"/>
  </mergeCells>
  <phoneticPr fontId="0" type="noConversion"/>
  <pageMargins left="0.4" right="0.4" top="0.4" bottom="0.4" header="0.1" footer="0.1"/>
  <pageSetup paperSize="9" scale="33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30" customHeight="1">
      <c r="A1" s="23" t="s">
        <v>464</v>
      </c>
      <c r="B1" s="23" t="s">
        <v>78</v>
      </c>
      <c r="C1" s="23" t="s">
        <v>565</v>
      </c>
      <c r="D1" s="23"/>
      <c r="E1" s="23"/>
      <c r="F1" s="23"/>
      <c r="G1" s="23" t="s">
        <v>566</v>
      </c>
      <c r="H1" s="23"/>
      <c r="I1" s="23"/>
      <c r="J1" s="23"/>
      <c r="K1" s="23"/>
      <c r="L1" s="23"/>
      <c r="M1" s="23"/>
      <c r="N1" s="23"/>
      <c r="O1" s="23"/>
      <c r="P1" s="23"/>
    </row>
    <row r="2" spans="1:16" ht="30" customHeight="1">
      <c r="A2" s="23"/>
      <c r="B2" s="23"/>
      <c r="C2" s="23" t="s">
        <v>84</v>
      </c>
      <c r="D2" s="23" t="s">
        <v>265</v>
      </c>
      <c r="E2" s="23"/>
      <c r="F2" s="23"/>
      <c r="G2" s="23" t="s">
        <v>84</v>
      </c>
      <c r="H2" s="23" t="s">
        <v>265</v>
      </c>
      <c r="I2" s="23"/>
      <c r="J2" s="23"/>
      <c r="K2" s="23"/>
      <c r="L2" s="23"/>
      <c r="M2" s="23"/>
      <c r="N2" s="23"/>
      <c r="O2" s="23"/>
      <c r="P2" s="23"/>
    </row>
    <row r="3" spans="1:16" ht="30" customHeight="1">
      <c r="A3" s="23"/>
      <c r="B3" s="23"/>
      <c r="C3" s="23"/>
      <c r="D3" s="23" t="s">
        <v>567</v>
      </c>
      <c r="E3" s="23" t="s">
        <v>568</v>
      </c>
      <c r="F3" s="23"/>
      <c r="G3" s="23"/>
      <c r="H3" s="23" t="s">
        <v>398</v>
      </c>
      <c r="I3" s="23"/>
      <c r="J3" s="23"/>
      <c r="K3" s="23" t="s">
        <v>569</v>
      </c>
      <c r="L3" s="23"/>
      <c r="M3" s="23"/>
      <c r="N3" s="23" t="s">
        <v>570</v>
      </c>
      <c r="O3" s="23"/>
      <c r="P3" s="23"/>
    </row>
    <row r="4" spans="1:16" ht="30" customHeight="1">
      <c r="A4" s="23"/>
      <c r="B4" s="23"/>
      <c r="C4" s="23"/>
      <c r="D4" s="23"/>
      <c r="E4" s="23" t="s">
        <v>571</v>
      </c>
      <c r="F4" s="23" t="s">
        <v>572</v>
      </c>
      <c r="G4" s="23"/>
      <c r="H4" s="23" t="s">
        <v>84</v>
      </c>
      <c r="I4" s="23" t="s">
        <v>265</v>
      </c>
      <c r="J4" s="23"/>
      <c r="K4" s="23" t="s">
        <v>84</v>
      </c>
      <c r="L4" s="23" t="s">
        <v>265</v>
      </c>
      <c r="M4" s="23"/>
      <c r="N4" s="23" t="s">
        <v>84</v>
      </c>
      <c r="O4" s="23" t="s">
        <v>265</v>
      </c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3" t="s">
        <v>573</v>
      </c>
      <c r="J5" s="3" t="s">
        <v>574</v>
      </c>
      <c r="K5" s="23"/>
      <c r="L5" s="3" t="s">
        <v>573</v>
      </c>
      <c r="M5" s="3" t="s">
        <v>574</v>
      </c>
      <c r="N5" s="23"/>
      <c r="O5" s="3" t="s">
        <v>573</v>
      </c>
      <c r="P5" s="3" t="s">
        <v>574</v>
      </c>
    </row>
    <row r="6" spans="1:16" ht="20.100000000000001" customHeight="1">
      <c r="A6" s="3" t="s">
        <v>17</v>
      </c>
      <c r="B6" s="3" t="s">
        <v>19</v>
      </c>
      <c r="C6" s="3" t="s">
        <v>22</v>
      </c>
      <c r="D6" s="3" t="s">
        <v>25</v>
      </c>
      <c r="E6" s="3" t="s">
        <v>28</v>
      </c>
      <c r="F6" s="3" t="s">
        <v>31</v>
      </c>
      <c r="G6" s="3" t="s">
        <v>34</v>
      </c>
      <c r="H6" s="3" t="s">
        <v>37</v>
      </c>
      <c r="I6" s="3" t="s">
        <v>40</v>
      </c>
      <c r="J6" s="3" t="s">
        <v>43</v>
      </c>
      <c r="K6" s="3" t="s">
        <v>46</v>
      </c>
      <c r="L6" s="3" t="s">
        <v>49</v>
      </c>
      <c r="M6" s="3" t="s">
        <v>52</v>
      </c>
      <c r="N6" s="3" t="s">
        <v>55</v>
      </c>
      <c r="O6" s="3" t="s">
        <v>57</v>
      </c>
      <c r="P6" s="3" t="s">
        <v>59</v>
      </c>
    </row>
    <row r="7" spans="1:16" ht="30" customHeight="1">
      <c r="A7" s="14" t="s">
        <v>479</v>
      </c>
      <c r="B7" s="15" t="s">
        <v>88</v>
      </c>
      <c r="C7" s="13">
        <v>0</v>
      </c>
      <c r="D7" s="13">
        <v>0</v>
      </c>
      <c r="E7" s="13">
        <v>0</v>
      </c>
      <c r="F7" s="13">
        <v>0</v>
      </c>
      <c r="G7" s="13">
        <f>H7+K7+N7</f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</row>
    <row r="8" spans="1:16" ht="30" customHeight="1">
      <c r="A8" s="4" t="s">
        <v>214</v>
      </c>
      <c r="B8" s="3" t="s">
        <v>480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>
      <c r="A9" s="4" t="s">
        <v>481</v>
      </c>
      <c r="B9" s="3"/>
      <c r="C9" s="5">
        <v>0</v>
      </c>
      <c r="D9" s="5">
        <v>0</v>
      </c>
      <c r="E9" s="5">
        <v>0</v>
      </c>
      <c r="F9" s="5">
        <v>0</v>
      </c>
      <c r="G9" s="5">
        <f>H9+K9+N9</f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30" customHeight="1">
      <c r="A10" s="4" t="s">
        <v>487</v>
      </c>
      <c r="B10" s="3"/>
      <c r="C10" s="5">
        <v>0</v>
      </c>
      <c r="D10" s="5">
        <v>0</v>
      </c>
      <c r="E10" s="5">
        <v>0</v>
      </c>
      <c r="F10" s="5">
        <v>0</v>
      </c>
      <c r="G10" s="5">
        <f>H10+K10+N10</f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30" customHeight="1">
      <c r="A11" s="14" t="s">
        <v>492</v>
      </c>
      <c r="B11" s="15" t="s">
        <v>98</v>
      </c>
      <c r="C11" s="13">
        <v>0</v>
      </c>
      <c r="D11" s="13">
        <v>0</v>
      </c>
      <c r="E11" s="13">
        <v>0</v>
      </c>
      <c r="F11" s="13">
        <v>0</v>
      </c>
      <c r="G11" s="13">
        <f>H11+K11+N11</f>
        <v>27691598.740000002</v>
      </c>
      <c r="H11" s="13">
        <v>11025091.890000001</v>
      </c>
      <c r="I11" s="13">
        <v>0</v>
      </c>
      <c r="J11" s="13">
        <v>0</v>
      </c>
      <c r="K11" s="13">
        <v>15650476.85</v>
      </c>
      <c r="L11" s="13">
        <v>0</v>
      </c>
      <c r="M11" s="13">
        <v>0</v>
      </c>
      <c r="N11" s="13">
        <v>1016030</v>
      </c>
      <c r="O11" s="13">
        <v>0</v>
      </c>
      <c r="P11" s="13">
        <v>0</v>
      </c>
    </row>
    <row r="12" spans="1:16" ht="30" customHeight="1">
      <c r="A12" s="4" t="s">
        <v>214</v>
      </c>
      <c r="B12" s="3" t="s">
        <v>493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>
      <c r="A13" s="4" t="s">
        <v>494</v>
      </c>
      <c r="B13" s="3"/>
      <c r="C13" s="5">
        <v>0</v>
      </c>
      <c r="D13" s="5">
        <v>0</v>
      </c>
      <c r="E13" s="5">
        <v>0</v>
      </c>
      <c r="F13" s="5">
        <v>0</v>
      </c>
      <c r="G13" s="5">
        <f t="shared" ref="G13:G33" si="0">H13+K13+N13</f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30" customHeight="1">
      <c r="A14" s="4" t="s">
        <v>496</v>
      </c>
      <c r="B14" s="3"/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30" customHeight="1">
      <c r="A15" s="4" t="s">
        <v>500</v>
      </c>
      <c r="B15" s="3"/>
      <c r="C15" s="5">
        <v>0</v>
      </c>
      <c r="D15" s="5">
        <v>0</v>
      </c>
      <c r="E15" s="5">
        <v>0</v>
      </c>
      <c r="F15" s="5">
        <v>0</v>
      </c>
      <c r="G15" s="5">
        <f t="shared" si="0"/>
        <v>11188993.280000001</v>
      </c>
      <c r="H15" s="5">
        <v>4656219.53</v>
      </c>
      <c r="I15" s="5">
        <v>0</v>
      </c>
      <c r="J15" s="5">
        <v>0</v>
      </c>
      <c r="K15" s="5">
        <v>6345980.75</v>
      </c>
      <c r="L15" s="5">
        <v>0</v>
      </c>
      <c r="M15" s="5">
        <v>0</v>
      </c>
      <c r="N15" s="5">
        <v>186793</v>
      </c>
      <c r="O15" s="5">
        <v>0</v>
      </c>
      <c r="P15" s="5">
        <v>0</v>
      </c>
    </row>
    <row r="16" spans="1:16" ht="30" customHeight="1">
      <c r="A16" s="4" t="s">
        <v>504</v>
      </c>
      <c r="B16" s="3"/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30" customHeight="1">
      <c r="A17" s="4" t="s">
        <v>508</v>
      </c>
      <c r="B17" s="3"/>
      <c r="C17" s="5">
        <v>0</v>
      </c>
      <c r="D17" s="5">
        <v>0</v>
      </c>
      <c r="E17" s="5">
        <v>0</v>
      </c>
      <c r="F17" s="5">
        <v>0</v>
      </c>
      <c r="G17" s="5">
        <f t="shared" si="0"/>
        <v>766833.77</v>
      </c>
      <c r="H17" s="5">
        <v>0</v>
      </c>
      <c r="I17" s="5">
        <v>0</v>
      </c>
      <c r="J17" s="5">
        <v>0</v>
      </c>
      <c r="K17" s="5">
        <v>141808.76999999999</v>
      </c>
      <c r="L17" s="5">
        <v>0</v>
      </c>
      <c r="M17" s="5">
        <v>0</v>
      </c>
      <c r="N17" s="5">
        <v>625025</v>
      </c>
      <c r="O17" s="5">
        <v>0</v>
      </c>
      <c r="P17" s="5">
        <v>0</v>
      </c>
    </row>
    <row r="18" spans="1:16" ht="30" customHeight="1">
      <c r="A18" s="4" t="s">
        <v>513</v>
      </c>
      <c r="B18" s="3"/>
      <c r="C18" s="5">
        <v>0</v>
      </c>
      <c r="D18" s="5">
        <v>0</v>
      </c>
      <c r="E18" s="5">
        <v>0</v>
      </c>
      <c r="F18" s="5">
        <v>0</v>
      </c>
      <c r="G18" s="5">
        <f t="shared" si="0"/>
        <v>4827115.46</v>
      </c>
      <c r="H18" s="5">
        <v>2191643.08</v>
      </c>
      <c r="I18" s="5">
        <v>0</v>
      </c>
      <c r="J18" s="5">
        <v>0</v>
      </c>
      <c r="K18" s="5">
        <v>2635472.38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30" customHeight="1">
      <c r="A19" s="4" t="s">
        <v>517</v>
      </c>
      <c r="B19" s="3"/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30" customHeight="1">
      <c r="A20" s="4" t="s">
        <v>521</v>
      </c>
      <c r="B20" s="3"/>
      <c r="C20" s="5">
        <v>0</v>
      </c>
      <c r="D20" s="5">
        <v>0</v>
      </c>
      <c r="E20" s="5">
        <v>0</v>
      </c>
      <c r="F20" s="5">
        <v>0</v>
      </c>
      <c r="G20" s="5">
        <f t="shared" si="0"/>
        <v>2284070.9299999997</v>
      </c>
      <c r="H20" s="5">
        <v>1996467.93</v>
      </c>
      <c r="I20" s="5">
        <v>0</v>
      </c>
      <c r="J20" s="5">
        <v>0</v>
      </c>
      <c r="K20" s="5">
        <v>129800</v>
      </c>
      <c r="L20" s="5">
        <v>0</v>
      </c>
      <c r="M20" s="5">
        <v>0</v>
      </c>
      <c r="N20" s="5">
        <v>157803</v>
      </c>
      <c r="O20" s="5">
        <v>0</v>
      </c>
      <c r="P20" s="5">
        <v>0</v>
      </c>
    </row>
    <row r="21" spans="1:16" ht="30" customHeight="1">
      <c r="A21" s="4" t="s">
        <v>525</v>
      </c>
      <c r="B21" s="3"/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30" customHeight="1">
      <c r="A22" s="4" t="s">
        <v>528</v>
      </c>
      <c r="B22" s="3"/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30" customHeight="1">
      <c r="A23" s="4" t="s">
        <v>531</v>
      </c>
      <c r="B23" s="3"/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30" customHeight="1">
      <c r="A24" s="4" t="s">
        <v>534</v>
      </c>
      <c r="B24" s="3"/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 customHeight="1">
      <c r="A25" s="4" t="s">
        <v>538</v>
      </c>
      <c r="B25" s="3"/>
      <c r="C25" s="5">
        <v>0</v>
      </c>
      <c r="D25" s="5">
        <v>0</v>
      </c>
      <c r="E25" s="5">
        <v>0</v>
      </c>
      <c r="F25" s="5">
        <v>0</v>
      </c>
      <c r="G25" s="5">
        <f t="shared" si="0"/>
        <v>4748.71</v>
      </c>
      <c r="H25" s="5">
        <v>4748.71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30" customHeight="1">
      <c r="A26" s="4" t="s">
        <v>541</v>
      </c>
      <c r="B26" s="3"/>
      <c r="C26" s="5">
        <v>0</v>
      </c>
      <c r="D26" s="5">
        <v>0</v>
      </c>
      <c r="E26" s="5">
        <v>0</v>
      </c>
      <c r="F26" s="5">
        <v>0</v>
      </c>
      <c r="G26" s="5">
        <f t="shared" si="0"/>
        <v>8561991.9499999993</v>
      </c>
      <c r="H26" s="5">
        <v>2176012.64</v>
      </c>
      <c r="I26" s="5">
        <v>0</v>
      </c>
      <c r="J26" s="5">
        <v>0</v>
      </c>
      <c r="K26" s="5">
        <v>6385979.3099999996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30" customHeight="1">
      <c r="A27" s="4" t="s">
        <v>543</v>
      </c>
      <c r="B27" s="3"/>
      <c r="C27" s="5">
        <v>0</v>
      </c>
      <c r="D27" s="5">
        <v>0</v>
      </c>
      <c r="E27" s="5">
        <v>0</v>
      </c>
      <c r="F27" s="5">
        <v>0</v>
      </c>
      <c r="G27" s="5">
        <f t="shared" si="0"/>
        <v>57844.639999999999</v>
      </c>
      <c r="H27" s="5">
        <v>0</v>
      </c>
      <c r="I27" s="5">
        <v>0</v>
      </c>
      <c r="J27" s="5">
        <v>0</v>
      </c>
      <c r="K27" s="5">
        <v>11435.64</v>
      </c>
      <c r="L27" s="5">
        <v>0</v>
      </c>
      <c r="M27" s="5">
        <v>0</v>
      </c>
      <c r="N27" s="5">
        <v>46409</v>
      </c>
      <c r="O27" s="5">
        <v>0</v>
      </c>
      <c r="P27" s="5">
        <v>0</v>
      </c>
    </row>
    <row r="28" spans="1:16" ht="30" customHeight="1">
      <c r="A28" s="4" t="s">
        <v>547</v>
      </c>
      <c r="B28" s="3"/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0" customHeight="1">
      <c r="A29" s="4" t="s">
        <v>547</v>
      </c>
      <c r="B29" s="3"/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30" customHeight="1">
      <c r="A30" s="4" t="s">
        <v>553</v>
      </c>
      <c r="B30" s="3"/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30" customHeight="1">
      <c r="A31" s="4" t="s">
        <v>557</v>
      </c>
      <c r="B31" s="3"/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30" customHeight="1">
      <c r="A32" s="4" t="s">
        <v>560</v>
      </c>
      <c r="B32" s="3"/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30" customHeight="1">
      <c r="A33" s="4" t="s">
        <v>563</v>
      </c>
      <c r="B33" s="3"/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20.100000000000001" customHeight="1">
      <c r="A34" s="12" t="s">
        <v>119</v>
      </c>
      <c r="B34" s="15" t="s">
        <v>120</v>
      </c>
      <c r="C34" s="13">
        <f>VLOOKUP("1000",$B:$Z,2,0) + VLOOKUP("2000",$B:$Z,2,0)</f>
        <v>0</v>
      </c>
      <c r="D34" s="13">
        <f>VLOOKUP("1000",$B:$Z,3,0) + VLOOKUP("2000",$B:$Z,3,0)</f>
        <v>0</v>
      </c>
      <c r="E34" s="13">
        <f>VLOOKUP("1000",$B:$Z,4,0) + VLOOKUP("2000",$B:$Z,4,0)</f>
        <v>0</v>
      </c>
      <c r="F34" s="13">
        <f>VLOOKUP("1000",$B:$Z,5,0) + VLOOKUP("2000",$B:$Z,5,0)</f>
        <v>0</v>
      </c>
      <c r="G34" s="13">
        <f>VLOOKUP("1000",$B:$Z,6,0) + VLOOKUP("2000",$B:$Z,6,0)</f>
        <v>27691598.740000002</v>
      </c>
      <c r="H34" s="13">
        <f>VLOOKUP("1000",$B:$Z,7,0) + VLOOKUP("2000",$B:$Z,7,0)</f>
        <v>11025091.890000001</v>
      </c>
      <c r="I34" s="13">
        <f>VLOOKUP("1000",$B:$Z,8,0) + VLOOKUP("2000",$B:$Z,8,0)</f>
        <v>0</v>
      </c>
      <c r="J34" s="13">
        <f>VLOOKUP("1000",$B:$Z,9,0) + VLOOKUP("2000",$B:$Z,9,0)</f>
        <v>0</v>
      </c>
      <c r="K34" s="13">
        <f>VLOOKUP("1000",$B:$Z,10,0) + VLOOKUP("2000",$B:$Z,10,0)</f>
        <v>15650476.85</v>
      </c>
      <c r="L34" s="13">
        <f>VLOOKUP("1000",$B:$Z,11,0) + VLOOKUP("2000",$B:$Z,11,0)</f>
        <v>0</v>
      </c>
      <c r="M34" s="13">
        <f>VLOOKUP("1000",$B:$Z,12,0) + VLOOKUP("2000",$B:$Z,12,0)</f>
        <v>0</v>
      </c>
      <c r="N34" s="13">
        <f>VLOOKUP("1000",$B:$Z,13,0) + VLOOKUP("2000",$B:$Z,13,0)</f>
        <v>1016030</v>
      </c>
      <c r="O34" s="13">
        <f>VLOOKUP("1000",$B:$Z,14,0) + VLOOKUP("2000",$B:$Z,14,0)</f>
        <v>0</v>
      </c>
      <c r="P34" s="13">
        <f>VLOOKUP("1000",$B:$Z,15,0) + VLOOKUP("2000",$B:$Z,15,0)</f>
        <v>0</v>
      </c>
    </row>
  </sheetData>
  <mergeCells count="21">
    <mergeCell ref="I4:J4"/>
    <mergeCell ref="K4:K5"/>
    <mergeCell ref="L4:M4"/>
    <mergeCell ref="N4:N5"/>
    <mergeCell ref="O4:P4"/>
    <mergeCell ref="A1:A5"/>
    <mergeCell ref="B1:B5"/>
    <mergeCell ref="C1:F1"/>
    <mergeCell ref="G1:P1"/>
    <mergeCell ref="C2:C5"/>
    <mergeCell ref="D2:F2"/>
    <mergeCell ref="G2:G5"/>
    <mergeCell ref="H2:P2"/>
    <mergeCell ref="D3:D5"/>
    <mergeCell ref="E3:F3"/>
    <mergeCell ref="H3:J3"/>
    <mergeCell ref="K3:M3"/>
    <mergeCell ref="N3:P3"/>
    <mergeCell ref="E4:E5"/>
    <mergeCell ref="F4:F5"/>
    <mergeCell ref="H4:H5"/>
  </mergeCells>
  <phoneticPr fontId="0" type="noConversion"/>
  <pageMargins left="0.4" right="0.4" top="0.4" bottom="0.4" header="0.1" footer="0.1"/>
  <pageSetup paperSize="9" scale="34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/>
  </sheetViews>
  <sheetFormatPr defaultRowHeight="10.5"/>
  <cols>
    <col min="1" max="2" width="38.140625" customWidth="1"/>
    <col min="3" max="22" width="26.7109375" customWidth="1"/>
  </cols>
  <sheetData>
    <row r="1" spans="1:22" ht="50.1" customHeight="1">
      <c r="A1" s="1" t="s">
        <v>575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9.950000000000003" customHeight="1">
      <c r="A2" s="23" t="s">
        <v>166</v>
      </c>
      <c r="B2" s="23" t="s">
        <v>465</v>
      </c>
      <c r="C2" s="23" t="s">
        <v>467</v>
      </c>
      <c r="D2" s="23" t="s">
        <v>466</v>
      </c>
      <c r="E2" s="23" t="s">
        <v>469</v>
      </c>
      <c r="F2" s="23"/>
      <c r="G2" s="23" t="s">
        <v>78</v>
      </c>
      <c r="H2" s="23" t="s">
        <v>576</v>
      </c>
      <c r="I2" s="23" t="s">
        <v>470</v>
      </c>
      <c r="J2" s="23"/>
      <c r="K2" s="23"/>
      <c r="L2" s="23"/>
      <c r="M2" s="23" t="s">
        <v>577</v>
      </c>
      <c r="N2" s="23" t="s">
        <v>578</v>
      </c>
      <c r="O2" s="23"/>
      <c r="P2" s="23"/>
      <c r="Q2" s="23"/>
      <c r="R2" s="23"/>
      <c r="S2" s="23" t="s">
        <v>579</v>
      </c>
      <c r="T2" s="23"/>
      <c r="U2" s="23"/>
      <c r="V2" s="23"/>
    </row>
    <row r="3" spans="1:22" ht="30" customHeight="1">
      <c r="A3" s="23"/>
      <c r="B3" s="23"/>
      <c r="C3" s="23"/>
      <c r="D3" s="23"/>
      <c r="E3" s="23" t="s">
        <v>85</v>
      </c>
      <c r="F3" s="23" t="s">
        <v>86</v>
      </c>
      <c r="G3" s="23"/>
      <c r="H3" s="23"/>
      <c r="I3" s="23" t="s">
        <v>84</v>
      </c>
      <c r="J3" s="23" t="s">
        <v>214</v>
      </c>
      <c r="K3" s="23"/>
      <c r="L3" s="23"/>
      <c r="M3" s="23"/>
      <c r="N3" s="23" t="s">
        <v>84</v>
      </c>
      <c r="O3" s="23" t="s">
        <v>214</v>
      </c>
      <c r="P3" s="23"/>
      <c r="Q3" s="23"/>
      <c r="R3" s="23"/>
      <c r="S3" s="23" t="s">
        <v>84</v>
      </c>
      <c r="T3" s="23" t="s">
        <v>214</v>
      </c>
      <c r="U3" s="23"/>
      <c r="V3" s="23"/>
    </row>
    <row r="4" spans="1:22" ht="30" customHeight="1">
      <c r="A4" s="23"/>
      <c r="B4" s="23"/>
      <c r="C4" s="23"/>
      <c r="D4" s="23"/>
      <c r="E4" s="23"/>
      <c r="F4" s="23"/>
      <c r="G4" s="23"/>
      <c r="H4" s="23"/>
      <c r="I4" s="23"/>
      <c r="J4" s="23" t="s">
        <v>472</v>
      </c>
      <c r="K4" s="23"/>
      <c r="L4" s="23" t="s">
        <v>473</v>
      </c>
      <c r="M4" s="23"/>
      <c r="N4" s="23"/>
      <c r="O4" s="23" t="s">
        <v>580</v>
      </c>
      <c r="P4" s="23"/>
      <c r="Q4" s="23"/>
      <c r="R4" s="23" t="s">
        <v>581</v>
      </c>
      <c r="S4" s="23"/>
      <c r="T4" s="23" t="s">
        <v>582</v>
      </c>
      <c r="U4" s="23"/>
      <c r="V4" s="23" t="s">
        <v>583</v>
      </c>
    </row>
    <row r="5" spans="1:22" ht="30" customHeight="1">
      <c r="A5" s="23"/>
      <c r="B5" s="23"/>
      <c r="C5" s="23"/>
      <c r="D5" s="23"/>
      <c r="E5" s="23"/>
      <c r="F5" s="23"/>
      <c r="G5" s="23"/>
      <c r="H5" s="23"/>
      <c r="I5" s="23"/>
      <c r="J5" s="3" t="s">
        <v>477</v>
      </c>
      <c r="K5" s="3" t="s">
        <v>478</v>
      </c>
      <c r="L5" s="23"/>
      <c r="M5" s="23"/>
      <c r="N5" s="23"/>
      <c r="O5" s="3" t="s">
        <v>474</v>
      </c>
      <c r="P5" s="3" t="s">
        <v>475</v>
      </c>
      <c r="Q5" s="3" t="s">
        <v>584</v>
      </c>
      <c r="R5" s="23"/>
      <c r="S5" s="23"/>
      <c r="T5" s="3" t="s">
        <v>84</v>
      </c>
      <c r="U5" s="3" t="s">
        <v>585</v>
      </c>
      <c r="V5" s="23"/>
    </row>
    <row r="6" spans="1:22" ht="20.100000000000001" customHeight="1">
      <c r="A6" s="3" t="s">
        <v>17</v>
      </c>
      <c r="B6" s="3" t="s">
        <v>19</v>
      </c>
      <c r="C6" s="3" t="s">
        <v>22</v>
      </c>
      <c r="D6" s="3" t="s">
        <v>25</v>
      </c>
      <c r="E6" s="3" t="s">
        <v>28</v>
      </c>
      <c r="F6" s="3" t="s">
        <v>31</v>
      </c>
      <c r="G6" s="3" t="s">
        <v>34</v>
      </c>
      <c r="H6" s="3" t="s">
        <v>37</v>
      </c>
      <c r="I6" s="3" t="s">
        <v>40</v>
      </c>
      <c r="J6" s="3" t="s">
        <v>43</v>
      </c>
      <c r="K6" s="3" t="s">
        <v>46</v>
      </c>
      <c r="L6" s="3" t="s">
        <v>49</v>
      </c>
      <c r="M6" s="3" t="s">
        <v>52</v>
      </c>
      <c r="N6" s="3" t="s">
        <v>55</v>
      </c>
      <c r="O6" s="3" t="s">
        <v>57</v>
      </c>
      <c r="P6" s="3" t="s">
        <v>59</v>
      </c>
      <c r="Q6" s="3" t="s">
        <v>60</v>
      </c>
      <c r="R6" s="3" t="s">
        <v>388</v>
      </c>
      <c r="S6" s="3" t="s">
        <v>389</v>
      </c>
      <c r="T6" s="3" t="s">
        <v>390</v>
      </c>
      <c r="U6" s="3" t="s">
        <v>586</v>
      </c>
      <c r="V6" s="3" t="s">
        <v>587</v>
      </c>
    </row>
    <row r="7" spans="1:22" ht="20.100000000000001" customHeight="1">
      <c r="A7" s="4" t="s">
        <v>588</v>
      </c>
      <c r="B7" s="4" t="s">
        <v>589</v>
      </c>
      <c r="C7" s="3" t="s">
        <v>16</v>
      </c>
      <c r="D7" s="3" t="s">
        <v>590</v>
      </c>
      <c r="E7" s="3" t="s">
        <v>485</v>
      </c>
      <c r="F7" s="3" t="s">
        <v>486</v>
      </c>
      <c r="G7" s="3" t="s">
        <v>88</v>
      </c>
      <c r="H7" s="5">
        <f t="shared" ref="H7:H20" si="0">I7+M7+N7</f>
        <v>20702</v>
      </c>
      <c r="I7" s="5">
        <f t="shared" ref="I7:I20" si="1">J7+K7+L7</f>
        <v>20702</v>
      </c>
      <c r="J7" s="5">
        <v>20702</v>
      </c>
      <c r="K7" s="5">
        <v>0</v>
      </c>
      <c r="L7" s="5">
        <v>0</v>
      </c>
      <c r="M7" s="5">
        <v>0</v>
      </c>
      <c r="N7" s="5">
        <f t="shared" ref="N7:N20" si="2">O7+P7+Q7+R7</f>
        <v>0</v>
      </c>
      <c r="O7" s="5">
        <v>0</v>
      </c>
      <c r="P7" s="5">
        <v>0</v>
      </c>
      <c r="Q7" s="5">
        <v>0</v>
      </c>
      <c r="R7" s="5">
        <v>0</v>
      </c>
      <c r="S7" s="5">
        <f t="shared" ref="S7:S20" si="3">T7+V7</f>
        <v>26160</v>
      </c>
      <c r="T7" s="5">
        <v>0</v>
      </c>
      <c r="U7" s="5">
        <v>0</v>
      </c>
      <c r="V7" s="5">
        <v>26160</v>
      </c>
    </row>
    <row r="8" spans="1:22" ht="20.100000000000001" customHeight="1">
      <c r="A8" s="4" t="s">
        <v>588</v>
      </c>
      <c r="B8" s="4" t="s">
        <v>591</v>
      </c>
      <c r="C8" s="3" t="s">
        <v>16</v>
      </c>
      <c r="D8" s="3" t="s">
        <v>592</v>
      </c>
      <c r="E8" s="3" t="s">
        <v>485</v>
      </c>
      <c r="F8" s="3" t="s">
        <v>486</v>
      </c>
      <c r="G8" s="3" t="s">
        <v>98</v>
      </c>
      <c r="H8" s="5">
        <f t="shared" si="0"/>
        <v>30305</v>
      </c>
      <c r="I8" s="5">
        <f t="shared" si="1"/>
        <v>30305</v>
      </c>
      <c r="J8" s="5">
        <v>30305</v>
      </c>
      <c r="K8" s="5">
        <v>0</v>
      </c>
      <c r="L8" s="5">
        <v>0</v>
      </c>
      <c r="M8" s="5">
        <v>0</v>
      </c>
      <c r="N8" s="5">
        <f t="shared" si="2"/>
        <v>0</v>
      </c>
      <c r="O8" s="5">
        <v>0</v>
      </c>
      <c r="P8" s="5">
        <v>0</v>
      </c>
      <c r="Q8" s="5">
        <v>0</v>
      </c>
      <c r="R8" s="5">
        <v>0</v>
      </c>
      <c r="S8" s="5">
        <f t="shared" si="3"/>
        <v>37932</v>
      </c>
      <c r="T8" s="5">
        <v>0</v>
      </c>
      <c r="U8" s="5">
        <v>0</v>
      </c>
      <c r="V8" s="5">
        <v>37932</v>
      </c>
    </row>
    <row r="9" spans="1:22" ht="20.100000000000001" customHeight="1">
      <c r="A9" s="4" t="s">
        <v>588</v>
      </c>
      <c r="B9" s="4" t="s">
        <v>593</v>
      </c>
      <c r="C9" s="3" t="s">
        <v>16</v>
      </c>
      <c r="D9" s="3" t="s">
        <v>594</v>
      </c>
      <c r="E9" s="3" t="s">
        <v>485</v>
      </c>
      <c r="F9" s="3" t="s">
        <v>486</v>
      </c>
      <c r="G9" s="3" t="s">
        <v>106</v>
      </c>
      <c r="H9" s="5">
        <f t="shared" si="0"/>
        <v>15379</v>
      </c>
      <c r="I9" s="5">
        <f t="shared" si="1"/>
        <v>15379</v>
      </c>
      <c r="J9" s="5">
        <v>15379</v>
      </c>
      <c r="K9" s="5">
        <v>0</v>
      </c>
      <c r="L9" s="5">
        <v>0</v>
      </c>
      <c r="M9" s="5">
        <v>0</v>
      </c>
      <c r="N9" s="5">
        <f t="shared" si="2"/>
        <v>0</v>
      </c>
      <c r="O9" s="5">
        <v>0</v>
      </c>
      <c r="P9" s="5">
        <v>0</v>
      </c>
      <c r="Q9" s="5">
        <v>0</v>
      </c>
      <c r="R9" s="5">
        <v>0</v>
      </c>
      <c r="S9" s="5">
        <f t="shared" si="3"/>
        <v>4038</v>
      </c>
      <c r="T9" s="5">
        <v>0</v>
      </c>
      <c r="U9" s="5">
        <v>0</v>
      </c>
      <c r="V9" s="5">
        <v>4038</v>
      </c>
    </row>
    <row r="10" spans="1:22" ht="20.100000000000001" customHeight="1">
      <c r="A10" s="4" t="s">
        <v>588</v>
      </c>
      <c r="B10" s="4" t="s">
        <v>595</v>
      </c>
      <c r="C10" s="3" t="s">
        <v>511</v>
      </c>
      <c r="D10" s="3" t="s">
        <v>596</v>
      </c>
      <c r="E10" s="3" t="s">
        <v>485</v>
      </c>
      <c r="F10" s="3" t="s">
        <v>486</v>
      </c>
      <c r="G10" s="3" t="s">
        <v>114</v>
      </c>
      <c r="H10" s="5">
        <f t="shared" si="0"/>
        <v>7107693</v>
      </c>
      <c r="I10" s="5">
        <f t="shared" si="1"/>
        <v>7104843</v>
      </c>
      <c r="J10" s="5">
        <v>7104843</v>
      </c>
      <c r="K10" s="5">
        <v>0</v>
      </c>
      <c r="L10" s="5">
        <v>0</v>
      </c>
      <c r="M10" s="5">
        <v>2850</v>
      </c>
      <c r="N10" s="5">
        <f t="shared" si="2"/>
        <v>0</v>
      </c>
      <c r="O10" s="5">
        <v>0</v>
      </c>
      <c r="P10" s="5">
        <v>0</v>
      </c>
      <c r="Q10" s="5">
        <v>0</v>
      </c>
      <c r="R10" s="5">
        <v>0</v>
      </c>
      <c r="S10" s="5">
        <f t="shared" si="3"/>
        <v>47960</v>
      </c>
      <c r="T10" s="5">
        <v>0</v>
      </c>
      <c r="U10" s="5">
        <v>0</v>
      </c>
      <c r="V10" s="5">
        <v>47960</v>
      </c>
    </row>
    <row r="11" spans="1:22" ht="20.100000000000001" customHeight="1">
      <c r="A11" s="4" t="s">
        <v>588</v>
      </c>
      <c r="B11" s="4" t="s">
        <v>597</v>
      </c>
      <c r="C11" s="3" t="s">
        <v>511</v>
      </c>
      <c r="D11" s="3" t="s">
        <v>598</v>
      </c>
      <c r="E11" s="3" t="s">
        <v>485</v>
      </c>
      <c r="F11" s="3" t="s">
        <v>486</v>
      </c>
      <c r="G11" s="3" t="s">
        <v>139</v>
      </c>
      <c r="H11" s="5">
        <f t="shared" si="0"/>
        <v>2316447</v>
      </c>
      <c r="I11" s="5">
        <f t="shared" si="1"/>
        <v>2316447</v>
      </c>
      <c r="J11" s="5">
        <v>2316447</v>
      </c>
      <c r="K11" s="5">
        <v>0</v>
      </c>
      <c r="L11" s="5">
        <v>0</v>
      </c>
      <c r="M11" s="5">
        <v>0</v>
      </c>
      <c r="N11" s="5">
        <f t="shared" si="2"/>
        <v>0</v>
      </c>
      <c r="O11" s="5">
        <v>0</v>
      </c>
      <c r="P11" s="5">
        <v>0</v>
      </c>
      <c r="Q11" s="5">
        <v>0</v>
      </c>
      <c r="R11" s="5">
        <v>0</v>
      </c>
      <c r="S11" s="5">
        <f t="shared" si="3"/>
        <v>18624</v>
      </c>
      <c r="T11" s="5">
        <v>0</v>
      </c>
      <c r="U11" s="5">
        <v>0</v>
      </c>
      <c r="V11" s="5">
        <v>18624</v>
      </c>
    </row>
    <row r="12" spans="1:22" ht="20.100000000000001" customHeight="1">
      <c r="A12" s="4" t="s">
        <v>588</v>
      </c>
      <c r="B12" s="4" t="s">
        <v>599</v>
      </c>
      <c r="C12" s="3" t="s">
        <v>16</v>
      </c>
      <c r="D12" s="3" t="s">
        <v>600</v>
      </c>
      <c r="E12" s="3" t="s">
        <v>485</v>
      </c>
      <c r="F12" s="3" t="s">
        <v>486</v>
      </c>
      <c r="G12" s="3" t="s">
        <v>141</v>
      </c>
      <c r="H12" s="5">
        <f t="shared" si="0"/>
        <v>800</v>
      </c>
      <c r="I12" s="5">
        <f t="shared" si="1"/>
        <v>800</v>
      </c>
      <c r="J12" s="5">
        <v>800</v>
      </c>
      <c r="K12" s="5">
        <v>0</v>
      </c>
      <c r="L12" s="5">
        <v>0</v>
      </c>
      <c r="M12" s="5">
        <v>0</v>
      </c>
      <c r="N12" s="5">
        <f t="shared" si="2"/>
        <v>0</v>
      </c>
      <c r="O12" s="5">
        <v>0</v>
      </c>
      <c r="P12" s="5">
        <v>0</v>
      </c>
      <c r="Q12" s="5">
        <v>0</v>
      </c>
      <c r="R12" s="5">
        <v>0</v>
      </c>
      <c r="S12" s="5">
        <f t="shared" si="3"/>
        <v>1156</v>
      </c>
      <c r="T12" s="5">
        <v>0</v>
      </c>
      <c r="U12" s="5">
        <v>0</v>
      </c>
      <c r="V12" s="5">
        <v>1156</v>
      </c>
    </row>
    <row r="13" spans="1:22" ht="20.100000000000001" customHeight="1">
      <c r="A13" s="4" t="s">
        <v>588</v>
      </c>
      <c r="B13" s="4" t="s">
        <v>601</v>
      </c>
      <c r="C13" s="3" t="s">
        <v>511</v>
      </c>
      <c r="D13" s="3" t="s">
        <v>602</v>
      </c>
      <c r="E13" s="3" t="s">
        <v>485</v>
      </c>
      <c r="F13" s="3" t="s">
        <v>486</v>
      </c>
      <c r="G13" s="3" t="s">
        <v>603</v>
      </c>
      <c r="H13" s="5">
        <f t="shared" si="0"/>
        <v>108302</v>
      </c>
      <c r="I13" s="5">
        <f t="shared" si="1"/>
        <v>108302</v>
      </c>
      <c r="J13" s="5">
        <v>108302</v>
      </c>
      <c r="K13" s="5">
        <v>0</v>
      </c>
      <c r="L13" s="5">
        <v>0</v>
      </c>
      <c r="M13" s="5">
        <v>0</v>
      </c>
      <c r="N13" s="5">
        <f t="shared" si="2"/>
        <v>0</v>
      </c>
      <c r="O13" s="5">
        <v>0</v>
      </c>
      <c r="P13" s="5">
        <v>0</v>
      </c>
      <c r="Q13" s="5">
        <v>0</v>
      </c>
      <c r="R13" s="5">
        <v>0</v>
      </c>
      <c r="S13" s="5">
        <f t="shared" si="3"/>
        <v>266172</v>
      </c>
      <c r="T13" s="5">
        <v>0</v>
      </c>
      <c r="U13" s="5">
        <v>0</v>
      </c>
      <c r="V13" s="5">
        <v>266172</v>
      </c>
    </row>
    <row r="14" spans="1:22" ht="20.100000000000001" customHeight="1">
      <c r="A14" s="4" t="s">
        <v>588</v>
      </c>
      <c r="B14" s="4" t="s">
        <v>604</v>
      </c>
      <c r="C14" s="3" t="s">
        <v>16</v>
      </c>
      <c r="D14" s="3" t="s">
        <v>605</v>
      </c>
      <c r="E14" s="3" t="s">
        <v>485</v>
      </c>
      <c r="F14" s="3" t="s">
        <v>486</v>
      </c>
      <c r="G14" s="3" t="s">
        <v>606</v>
      </c>
      <c r="H14" s="5">
        <f t="shared" si="0"/>
        <v>3402</v>
      </c>
      <c r="I14" s="5">
        <f t="shared" si="1"/>
        <v>3402</v>
      </c>
      <c r="J14" s="5">
        <v>3402</v>
      </c>
      <c r="K14" s="5">
        <v>0</v>
      </c>
      <c r="L14" s="5">
        <v>0</v>
      </c>
      <c r="M14" s="5">
        <v>0</v>
      </c>
      <c r="N14" s="5">
        <f t="shared" si="2"/>
        <v>0</v>
      </c>
      <c r="O14" s="5">
        <v>0</v>
      </c>
      <c r="P14" s="5">
        <v>0</v>
      </c>
      <c r="Q14" s="5">
        <v>0</v>
      </c>
      <c r="R14" s="5">
        <v>0</v>
      </c>
      <c r="S14" s="5">
        <f t="shared" si="3"/>
        <v>23794</v>
      </c>
      <c r="T14" s="5">
        <v>0</v>
      </c>
      <c r="U14" s="5">
        <v>0</v>
      </c>
      <c r="V14" s="5">
        <v>23794</v>
      </c>
    </row>
    <row r="15" spans="1:22" ht="20.100000000000001" customHeight="1">
      <c r="A15" s="4" t="s">
        <v>588</v>
      </c>
      <c r="B15" s="4" t="s">
        <v>607</v>
      </c>
      <c r="C15" s="3" t="s">
        <v>16</v>
      </c>
      <c r="D15" s="3" t="s">
        <v>608</v>
      </c>
      <c r="E15" s="3" t="s">
        <v>485</v>
      </c>
      <c r="F15" s="3" t="s">
        <v>486</v>
      </c>
      <c r="G15" s="3" t="s">
        <v>120</v>
      </c>
      <c r="H15" s="5">
        <f t="shared" si="0"/>
        <v>2874</v>
      </c>
      <c r="I15" s="5">
        <f t="shared" si="1"/>
        <v>2874</v>
      </c>
      <c r="J15" s="5">
        <v>2874</v>
      </c>
      <c r="K15" s="5">
        <v>0</v>
      </c>
      <c r="L15" s="5">
        <v>0</v>
      </c>
      <c r="M15" s="5">
        <v>0</v>
      </c>
      <c r="N15" s="5">
        <f t="shared" si="2"/>
        <v>0</v>
      </c>
      <c r="O15" s="5">
        <v>0</v>
      </c>
      <c r="P15" s="5">
        <v>0</v>
      </c>
      <c r="Q15" s="5">
        <v>0</v>
      </c>
      <c r="R15" s="5">
        <v>0</v>
      </c>
      <c r="S15" s="5">
        <f t="shared" si="3"/>
        <v>16610</v>
      </c>
      <c r="T15" s="5">
        <v>0</v>
      </c>
      <c r="U15" s="5">
        <v>0</v>
      </c>
      <c r="V15" s="5">
        <v>16610</v>
      </c>
    </row>
    <row r="16" spans="1:22" ht="20.100000000000001" customHeight="1">
      <c r="A16" s="4" t="s">
        <v>588</v>
      </c>
      <c r="B16" s="4" t="s">
        <v>609</v>
      </c>
      <c r="C16" s="3" t="s">
        <v>16</v>
      </c>
      <c r="D16" s="3" t="s">
        <v>610</v>
      </c>
      <c r="E16" s="3" t="s">
        <v>485</v>
      </c>
      <c r="F16" s="3" t="s">
        <v>486</v>
      </c>
      <c r="G16" s="3" t="s">
        <v>611</v>
      </c>
      <c r="H16" s="5">
        <f t="shared" si="0"/>
        <v>12050</v>
      </c>
      <c r="I16" s="5">
        <f t="shared" si="1"/>
        <v>12050</v>
      </c>
      <c r="J16" s="5">
        <v>12050</v>
      </c>
      <c r="K16" s="5">
        <v>0</v>
      </c>
      <c r="L16" s="5">
        <v>0</v>
      </c>
      <c r="M16" s="5">
        <v>0</v>
      </c>
      <c r="N16" s="5">
        <f t="shared" si="2"/>
        <v>0</v>
      </c>
      <c r="O16" s="5">
        <v>0</v>
      </c>
      <c r="P16" s="5">
        <v>0</v>
      </c>
      <c r="Q16" s="5">
        <v>0</v>
      </c>
      <c r="R16" s="5">
        <v>0</v>
      </c>
      <c r="S16" s="5">
        <f t="shared" si="3"/>
        <v>58166</v>
      </c>
      <c r="T16" s="5">
        <v>0</v>
      </c>
      <c r="U16" s="5">
        <v>0</v>
      </c>
      <c r="V16" s="5">
        <v>58166</v>
      </c>
    </row>
    <row r="17" spans="1:22" ht="20.100000000000001" customHeight="1">
      <c r="A17" s="4" t="s">
        <v>588</v>
      </c>
      <c r="B17" s="4" t="s">
        <v>612</v>
      </c>
      <c r="C17" s="3" t="s">
        <v>613</v>
      </c>
      <c r="D17" s="3" t="s">
        <v>614</v>
      </c>
      <c r="E17" s="3" t="s">
        <v>485</v>
      </c>
      <c r="F17" s="3" t="s">
        <v>486</v>
      </c>
      <c r="G17" s="3" t="s">
        <v>615</v>
      </c>
      <c r="H17" s="5">
        <f t="shared" si="0"/>
        <v>116770</v>
      </c>
      <c r="I17" s="5">
        <f t="shared" si="1"/>
        <v>116770</v>
      </c>
      <c r="J17" s="5">
        <v>116770</v>
      </c>
      <c r="K17" s="5">
        <v>0</v>
      </c>
      <c r="L17" s="5">
        <v>0</v>
      </c>
      <c r="M17" s="5">
        <v>0</v>
      </c>
      <c r="N17" s="5">
        <f t="shared" si="2"/>
        <v>0</v>
      </c>
      <c r="O17" s="5">
        <v>0</v>
      </c>
      <c r="P17" s="5">
        <v>0</v>
      </c>
      <c r="Q17" s="5">
        <v>0</v>
      </c>
      <c r="R17" s="5">
        <v>0</v>
      </c>
      <c r="S17" s="5">
        <f t="shared" si="3"/>
        <v>422</v>
      </c>
      <c r="T17" s="5">
        <v>0</v>
      </c>
      <c r="U17" s="5">
        <v>0</v>
      </c>
      <c r="V17" s="5">
        <v>422</v>
      </c>
    </row>
    <row r="18" spans="1:22" ht="20.100000000000001" customHeight="1">
      <c r="A18" s="4" t="s">
        <v>588</v>
      </c>
      <c r="B18" s="4" t="s">
        <v>616</v>
      </c>
      <c r="C18" s="3" t="s">
        <v>617</v>
      </c>
      <c r="D18" s="3" t="s">
        <v>618</v>
      </c>
      <c r="E18" s="3" t="s">
        <v>485</v>
      </c>
      <c r="F18" s="3" t="s">
        <v>486</v>
      </c>
      <c r="G18" s="3" t="s">
        <v>619</v>
      </c>
      <c r="H18" s="5">
        <f t="shared" si="0"/>
        <v>612821</v>
      </c>
      <c r="I18" s="5">
        <f t="shared" si="1"/>
        <v>612821</v>
      </c>
      <c r="J18" s="5">
        <v>612821</v>
      </c>
      <c r="K18" s="5">
        <v>0</v>
      </c>
      <c r="L18" s="5">
        <v>0</v>
      </c>
      <c r="M18" s="5">
        <v>0</v>
      </c>
      <c r="N18" s="5">
        <f t="shared" si="2"/>
        <v>0</v>
      </c>
      <c r="O18" s="5">
        <v>0</v>
      </c>
      <c r="P18" s="5">
        <v>0</v>
      </c>
      <c r="Q18" s="5">
        <v>0</v>
      </c>
      <c r="R18" s="5">
        <v>0</v>
      </c>
      <c r="S18" s="5">
        <f t="shared" si="3"/>
        <v>2188</v>
      </c>
      <c r="T18" s="5">
        <v>0</v>
      </c>
      <c r="U18" s="5">
        <v>0</v>
      </c>
      <c r="V18" s="5">
        <v>2188</v>
      </c>
    </row>
    <row r="19" spans="1:22" ht="20.100000000000001" customHeight="1">
      <c r="A19" s="4" t="s">
        <v>588</v>
      </c>
      <c r="B19" s="4" t="s">
        <v>620</v>
      </c>
      <c r="C19" s="3" t="s">
        <v>16</v>
      </c>
      <c r="D19" s="3" t="s">
        <v>621</v>
      </c>
      <c r="E19" s="3" t="s">
        <v>485</v>
      </c>
      <c r="F19" s="3" t="s">
        <v>486</v>
      </c>
      <c r="G19" s="3" t="s">
        <v>622</v>
      </c>
      <c r="H19" s="5">
        <f t="shared" si="0"/>
        <v>17281</v>
      </c>
      <c r="I19" s="5">
        <f t="shared" si="1"/>
        <v>17281</v>
      </c>
      <c r="J19" s="5">
        <v>17281</v>
      </c>
      <c r="K19" s="5">
        <v>0</v>
      </c>
      <c r="L19" s="5">
        <v>0</v>
      </c>
      <c r="M19" s="5">
        <v>0</v>
      </c>
      <c r="N19" s="5">
        <f t="shared" si="2"/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3"/>
        <v>21838</v>
      </c>
      <c r="T19" s="5">
        <v>0</v>
      </c>
      <c r="U19" s="5">
        <v>0</v>
      </c>
      <c r="V19" s="5">
        <v>21838</v>
      </c>
    </row>
    <row r="20" spans="1:22" ht="20.100000000000001" customHeight="1">
      <c r="A20" s="4" t="s">
        <v>588</v>
      </c>
      <c r="B20" s="4" t="s">
        <v>623</v>
      </c>
      <c r="C20" s="3" t="s">
        <v>511</v>
      </c>
      <c r="D20" s="3" t="s">
        <v>624</v>
      </c>
      <c r="E20" s="3" t="s">
        <v>485</v>
      </c>
      <c r="F20" s="3" t="s">
        <v>486</v>
      </c>
      <c r="G20" s="3" t="s">
        <v>625</v>
      </c>
      <c r="H20" s="5">
        <f t="shared" si="0"/>
        <v>17269</v>
      </c>
      <c r="I20" s="5">
        <f t="shared" si="1"/>
        <v>17269</v>
      </c>
      <c r="J20" s="5">
        <v>17269</v>
      </c>
      <c r="K20" s="5">
        <v>0</v>
      </c>
      <c r="L20" s="5">
        <v>0</v>
      </c>
      <c r="M20" s="5">
        <v>0</v>
      </c>
      <c r="N20" s="5">
        <f t="shared" si="2"/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3"/>
        <v>892</v>
      </c>
      <c r="T20" s="5">
        <v>0</v>
      </c>
      <c r="U20" s="5">
        <v>0</v>
      </c>
      <c r="V20" s="5">
        <v>892</v>
      </c>
    </row>
    <row r="21" spans="1:22" ht="20.100000000000001" customHeight="1">
      <c r="G21" s="12" t="s">
        <v>119</v>
      </c>
      <c r="H21" s="13">
        <f t="shared" ref="H21:V21" si="4">SUM(H7:H20)</f>
        <v>10382095</v>
      </c>
      <c r="I21" s="13">
        <f t="shared" si="4"/>
        <v>10379245</v>
      </c>
      <c r="J21" s="13">
        <f t="shared" si="4"/>
        <v>10379245</v>
      </c>
      <c r="K21" s="13">
        <f t="shared" si="4"/>
        <v>0</v>
      </c>
      <c r="L21" s="13">
        <f t="shared" si="4"/>
        <v>0</v>
      </c>
      <c r="M21" s="13">
        <f t="shared" si="4"/>
        <v>2850</v>
      </c>
      <c r="N21" s="13">
        <f t="shared" si="4"/>
        <v>0</v>
      </c>
      <c r="O21" s="13">
        <f t="shared" si="4"/>
        <v>0</v>
      </c>
      <c r="P21" s="13">
        <f t="shared" si="4"/>
        <v>0</v>
      </c>
      <c r="Q21" s="13">
        <f t="shared" si="4"/>
        <v>0</v>
      </c>
      <c r="R21" s="13">
        <f t="shared" si="4"/>
        <v>0</v>
      </c>
      <c r="S21" s="13">
        <f t="shared" si="4"/>
        <v>525952</v>
      </c>
      <c r="T21" s="13">
        <f t="shared" si="4"/>
        <v>0</v>
      </c>
      <c r="U21" s="13">
        <f t="shared" si="4"/>
        <v>0</v>
      </c>
      <c r="V21" s="13">
        <f t="shared" si="4"/>
        <v>525952</v>
      </c>
    </row>
  </sheetData>
  <sheetProtection sheet="1" objects="1" scenarios="1"/>
  <mergeCells count="26">
    <mergeCell ref="N3:N5"/>
    <mergeCell ref="O3:R3"/>
    <mergeCell ref="S3:S5"/>
    <mergeCell ref="T3:V3"/>
    <mergeCell ref="J4:K4"/>
    <mergeCell ref="L4:L5"/>
    <mergeCell ref="O4:Q4"/>
    <mergeCell ref="R4:R5"/>
    <mergeCell ref="T4:U4"/>
    <mergeCell ref="V4:V5"/>
    <mergeCell ref="A1:V1"/>
    <mergeCell ref="A2:A5"/>
    <mergeCell ref="B2:B5"/>
    <mergeCell ref="C2:C5"/>
    <mergeCell ref="D2:D5"/>
    <mergeCell ref="E2:F2"/>
    <mergeCell ref="G2:G5"/>
    <mergeCell ref="H2:H5"/>
    <mergeCell ref="I2:L2"/>
    <mergeCell ref="M2:M5"/>
    <mergeCell ref="N2:R2"/>
    <mergeCell ref="S2:V2"/>
    <mergeCell ref="E3:E5"/>
    <mergeCell ref="F3:F5"/>
    <mergeCell ref="I3:I5"/>
    <mergeCell ref="J3:L3"/>
  </mergeCells>
  <phoneticPr fontId="0" type="noConversion"/>
  <pageMargins left="0.4" right="0.4" top="0.4" bottom="0.4" header="0.1" footer="0.1"/>
  <pageSetup paperSize="9" scale="2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/>
  </sheetViews>
  <sheetFormatPr defaultRowHeight="10.5"/>
  <cols>
    <col min="1" max="1" width="66.85546875" customWidth="1"/>
    <col min="2" max="2" width="49.7109375" customWidth="1"/>
    <col min="3" max="17" width="26.7109375" customWidth="1"/>
  </cols>
  <sheetData>
    <row r="1" spans="1:17" ht="50.1" customHeight="1">
      <c r="A1" s="1" t="s">
        <v>626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0.1" customHeight="1">
      <c r="A2" s="1" t="s">
        <v>627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>
      <c r="A3" s="23" t="s">
        <v>464</v>
      </c>
      <c r="B3" s="23" t="s">
        <v>465</v>
      </c>
      <c r="C3" s="23" t="s">
        <v>469</v>
      </c>
      <c r="D3" s="23"/>
      <c r="E3" s="23" t="s">
        <v>78</v>
      </c>
      <c r="F3" s="23" t="s">
        <v>628</v>
      </c>
      <c r="G3" s="23" t="s">
        <v>629</v>
      </c>
      <c r="H3" s="23"/>
      <c r="I3" s="23"/>
      <c r="J3" s="23" t="s">
        <v>630</v>
      </c>
      <c r="K3" s="23"/>
      <c r="L3" s="23" t="s">
        <v>631</v>
      </c>
      <c r="M3" s="23"/>
      <c r="N3" s="23" t="s">
        <v>632</v>
      </c>
      <c r="O3" s="23" t="s">
        <v>633</v>
      </c>
      <c r="P3" s="23"/>
      <c r="Q3" s="23" t="s">
        <v>634</v>
      </c>
    </row>
    <row r="4" spans="1:17" ht="30" customHeight="1">
      <c r="A4" s="23"/>
      <c r="B4" s="23"/>
      <c r="C4" s="3" t="s">
        <v>85</v>
      </c>
      <c r="D4" s="3" t="s">
        <v>86</v>
      </c>
      <c r="E4" s="23"/>
      <c r="F4" s="23"/>
      <c r="G4" s="3" t="s">
        <v>85</v>
      </c>
      <c r="H4" s="3" t="s">
        <v>7</v>
      </c>
      <c r="I4" s="3" t="s">
        <v>635</v>
      </c>
      <c r="J4" s="3" t="s">
        <v>636</v>
      </c>
      <c r="K4" s="3" t="s">
        <v>637</v>
      </c>
      <c r="L4" s="3" t="s">
        <v>638</v>
      </c>
      <c r="M4" s="3" t="s">
        <v>639</v>
      </c>
      <c r="N4" s="23"/>
      <c r="O4" s="3" t="s">
        <v>472</v>
      </c>
      <c r="P4" s="3" t="s">
        <v>640</v>
      </c>
      <c r="Q4" s="23"/>
    </row>
    <row r="5" spans="1:17" ht="20.100000000000001" customHeight="1">
      <c r="A5" s="3" t="s">
        <v>17</v>
      </c>
      <c r="B5" s="3" t="s">
        <v>19</v>
      </c>
      <c r="C5" s="3" t="s">
        <v>22</v>
      </c>
      <c r="D5" s="3" t="s">
        <v>25</v>
      </c>
      <c r="E5" s="3" t="s">
        <v>28</v>
      </c>
      <c r="F5" s="3" t="s">
        <v>31</v>
      </c>
      <c r="G5" s="3" t="s">
        <v>34</v>
      </c>
      <c r="H5" s="3" t="s">
        <v>37</v>
      </c>
      <c r="I5" s="3" t="s">
        <v>40</v>
      </c>
      <c r="J5" s="3" t="s">
        <v>43</v>
      </c>
      <c r="K5" s="3" t="s">
        <v>46</v>
      </c>
      <c r="L5" s="3" t="s">
        <v>49</v>
      </c>
      <c r="M5" s="3" t="s">
        <v>52</v>
      </c>
      <c r="N5" s="3" t="s">
        <v>55</v>
      </c>
      <c r="O5" s="3" t="s">
        <v>57</v>
      </c>
      <c r="P5" s="3" t="s">
        <v>59</v>
      </c>
      <c r="Q5" s="3" t="s">
        <v>60</v>
      </c>
    </row>
  </sheetData>
  <mergeCells count="13">
    <mergeCell ref="A1:Q1"/>
    <mergeCell ref="A2:Q2"/>
    <mergeCell ref="A3:A4"/>
    <mergeCell ref="B3:B4"/>
    <mergeCell ref="C3:D3"/>
    <mergeCell ref="E3:E4"/>
    <mergeCell ref="F3:F4"/>
    <mergeCell ref="G3:I3"/>
    <mergeCell ref="J3:K3"/>
    <mergeCell ref="L3:M3"/>
    <mergeCell ref="N3:N4"/>
    <mergeCell ref="O3:P3"/>
    <mergeCell ref="Q3:Q4"/>
  </mergeCells>
  <phoneticPr fontId="0" type="noConversion"/>
  <pageMargins left="0.4" right="0.4" top="0.4" bottom="0.4" header="0.1" footer="0.1"/>
  <pageSetup paperSize="9" scale="29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1" t="s">
        <v>641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3" t="s">
        <v>464</v>
      </c>
      <c r="B2" s="23" t="s">
        <v>465</v>
      </c>
      <c r="C2" s="23" t="s">
        <v>469</v>
      </c>
      <c r="D2" s="23"/>
      <c r="E2" s="23" t="s">
        <v>78</v>
      </c>
      <c r="F2" s="23" t="s">
        <v>642</v>
      </c>
      <c r="G2" s="23" t="s">
        <v>643</v>
      </c>
      <c r="H2" s="23"/>
      <c r="I2" s="23"/>
      <c r="J2" s="23" t="s">
        <v>630</v>
      </c>
      <c r="K2" s="23"/>
      <c r="L2" s="23" t="s">
        <v>644</v>
      </c>
      <c r="M2" s="23" t="s">
        <v>645</v>
      </c>
      <c r="N2" s="23"/>
      <c r="O2" s="23" t="s">
        <v>646</v>
      </c>
    </row>
    <row r="3" spans="1:15" ht="30" customHeight="1">
      <c r="A3" s="23"/>
      <c r="B3" s="23"/>
      <c r="C3" s="3" t="s">
        <v>85</v>
      </c>
      <c r="D3" s="3" t="s">
        <v>86</v>
      </c>
      <c r="E3" s="23"/>
      <c r="F3" s="23"/>
      <c r="G3" s="3" t="s">
        <v>85</v>
      </c>
      <c r="H3" s="3" t="s">
        <v>7</v>
      </c>
      <c r="I3" s="3" t="s">
        <v>635</v>
      </c>
      <c r="J3" s="3" t="s">
        <v>636</v>
      </c>
      <c r="K3" s="3" t="s">
        <v>637</v>
      </c>
      <c r="L3" s="23" t="s">
        <v>638</v>
      </c>
      <c r="M3" s="3" t="s">
        <v>472</v>
      </c>
      <c r="N3" s="3" t="s">
        <v>640</v>
      </c>
      <c r="O3" s="23"/>
    </row>
    <row r="4" spans="1:15" ht="20.100000000000001" customHeight="1">
      <c r="A4" s="3" t="s">
        <v>17</v>
      </c>
      <c r="B4" s="3" t="s">
        <v>19</v>
      </c>
      <c r="C4" s="3" t="s">
        <v>22</v>
      </c>
      <c r="D4" s="3" t="s">
        <v>25</v>
      </c>
      <c r="E4" s="3" t="s">
        <v>28</v>
      </c>
      <c r="F4" s="3" t="s">
        <v>31</v>
      </c>
      <c r="G4" s="3" t="s">
        <v>34</v>
      </c>
      <c r="H4" s="3" t="s">
        <v>37</v>
      </c>
      <c r="I4" s="3" t="s">
        <v>40</v>
      </c>
      <c r="J4" s="3" t="s">
        <v>43</v>
      </c>
      <c r="K4" s="3" t="s">
        <v>46</v>
      </c>
      <c r="L4" s="3" t="s">
        <v>49</v>
      </c>
      <c r="M4" s="3" t="s">
        <v>52</v>
      </c>
      <c r="N4" s="3" t="s">
        <v>55</v>
      </c>
      <c r="O4" s="3" t="s">
        <v>57</v>
      </c>
    </row>
  </sheetData>
  <sheetProtection sheet="1" objects="1" scenarios="1"/>
  <mergeCells count="11">
    <mergeCell ref="A1:O1"/>
    <mergeCell ref="A2:A3"/>
    <mergeCell ref="B2:B3"/>
    <mergeCell ref="C2:D2"/>
    <mergeCell ref="E2:E3"/>
    <mergeCell ref="F2:F3"/>
    <mergeCell ref="G2:I2"/>
    <mergeCell ref="J2:K2"/>
    <mergeCell ref="L2:L3"/>
    <mergeCell ref="M2:N2"/>
    <mergeCell ref="O2:O3"/>
  </mergeCells>
  <phoneticPr fontId="0" type="noConversion"/>
  <pageMargins left="0.4" right="0.4" top="0.4" bottom="0.4" header="0.1" footer="0.1"/>
  <pageSetup paperSize="9" scale="3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/>
  </sheetViews>
  <sheetFormatPr defaultRowHeight="10.5"/>
  <cols>
    <col min="1" max="1" width="30.5703125" customWidth="1"/>
    <col min="2" max="7" width="22.85546875" customWidth="1"/>
    <col min="8" max="8" width="19.140625" customWidth="1"/>
    <col min="9" max="9" width="34.42578125" customWidth="1"/>
  </cols>
  <sheetData>
    <row r="1" spans="1:9" ht="24.95" customHeight="1">
      <c r="A1" s="1" t="s">
        <v>75</v>
      </c>
      <c r="B1" s="1"/>
      <c r="C1" s="1"/>
      <c r="D1" s="1"/>
      <c r="E1" s="1"/>
      <c r="F1" s="1"/>
      <c r="G1" s="1"/>
      <c r="H1" s="1"/>
      <c r="I1" s="1"/>
    </row>
    <row r="2" spans="1:9" ht="24.95" customHeight="1">
      <c r="A2" s="1" t="s">
        <v>76</v>
      </c>
      <c r="B2" s="1"/>
      <c r="C2" s="1"/>
      <c r="D2" s="1"/>
      <c r="E2" s="1"/>
      <c r="F2" s="1"/>
      <c r="G2" s="1"/>
      <c r="H2" s="1"/>
      <c r="I2" s="1"/>
    </row>
    <row r="3" spans="1:9" ht="30" customHeight="1">
      <c r="A3" s="23" t="s">
        <v>77</v>
      </c>
      <c r="B3" s="23" t="s">
        <v>38</v>
      </c>
      <c r="C3" s="23" t="s">
        <v>78</v>
      </c>
      <c r="D3" s="23" t="s">
        <v>79</v>
      </c>
      <c r="E3" s="23" t="s">
        <v>80</v>
      </c>
      <c r="F3" s="23"/>
      <c r="G3" s="23"/>
      <c r="H3" s="23" t="s">
        <v>81</v>
      </c>
      <c r="I3" s="23" t="s">
        <v>82</v>
      </c>
    </row>
    <row r="4" spans="1:9" ht="20.100000000000001" customHeight="1">
      <c r="A4" s="23"/>
      <c r="B4" s="23"/>
      <c r="C4" s="23"/>
      <c r="D4" s="23"/>
      <c r="E4" s="23" t="s">
        <v>83</v>
      </c>
      <c r="F4" s="23"/>
      <c r="G4" s="23" t="s">
        <v>84</v>
      </c>
      <c r="H4" s="23"/>
      <c r="I4" s="23"/>
    </row>
    <row r="5" spans="1:9" ht="20.100000000000001" customHeight="1">
      <c r="A5" s="23"/>
      <c r="B5" s="23"/>
      <c r="C5" s="23"/>
      <c r="D5" s="23"/>
      <c r="E5" s="3" t="s">
        <v>85</v>
      </c>
      <c r="F5" s="3" t="s">
        <v>86</v>
      </c>
      <c r="G5" s="23"/>
      <c r="H5" s="23"/>
      <c r="I5" s="23"/>
    </row>
    <row r="6" spans="1:9" ht="15" customHeight="1">
      <c r="A6" s="3" t="s">
        <v>17</v>
      </c>
      <c r="B6" s="3" t="s">
        <v>19</v>
      </c>
      <c r="C6" s="3" t="s">
        <v>22</v>
      </c>
      <c r="D6" s="3" t="s">
        <v>25</v>
      </c>
      <c r="E6" s="3" t="s">
        <v>28</v>
      </c>
      <c r="F6" s="3" t="s">
        <v>31</v>
      </c>
      <c r="G6" s="3" t="s">
        <v>34</v>
      </c>
      <c r="H6" s="3" t="s">
        <v>37</v>
      </c>
      <c r="I6" s="3" t="s">
        <v>40</v>
      </c>
    </row>
    <row r="7" spans="1:9" ht="90" customHeight="1">
      <c r="A7" s="4" t="s">
        <v>87</v>
      </c>
      <c r="B7" s="3"/>
      <c r="C7" s="3" t="s">
        <v>88</v>
      </c>
      <c r="D7" s="5">
        <v>53</v>
      </c>
      <c r="E7" s="3" t="s">
        <v>89</v>
      </c>
      <c r="F7" s="3" t="s">
        <v>90</v>
      </c>
      <c r="G7" s="5">
        <v>53</v>
      </c>
      <c r="H7" s="5">
        <v>0</v>
      </c>
      <c r="I7" s="3"/>
    </row>
    <row r="8" spans="1:9" ht="90" customHeight="1">
      <c r="A8" s="4" t="s">
        <v>91</v>
      </c>
      <c r="B8" s="3"/>
      <c r="C8" s="3" t="s">
        <v>92</v>
      </c>
      <c r="D8" s="5">
        <v>28</v>
      </c>
      <c r="E8" s="3" t="s">
        <v>89</v>
      </c>
      <c r="F8" s="3" t="s">
        <v>90</v>
      </c>
      <c r="G8" s="5">
        <v>28</v>
      </c>
      <c r="H8" s="5">
        <v>0</v>
      </c>
      <c r="I8" s="3"/>
    </row>
    <row r="9" spans="1:9" ht="90" customHeight="1">
      <c r="A9" s="4" t="s">
        <v>93</v>
      </c>
      <c r="B9" s="3"/>
      <c r="C9" s="3" t="s">
        <v>94</v>
      </c>
      <c r="D9" s="5">
        <v>26</v>
      </c>
      <c r="E9" s="3" t="s">
        <v>89</v>
      </c>
      <c r="F9" s="3" t="s">
        <v>90</v>
      </c>
      <c r="G9" s="5">
        <v>26</v>
      </c>
      <c r="H9" s="5">
        <v>0</v>
      </c>
      <c r="I9" s="3"/>
    </row>
    <row r="10" spans="1:9" ht="45" customHeight="1">
      <c r="A10" s="4" t="s">
        <v>95</v>
      </c>
      <c r="B10" s="3"/>
      <c r="C10" s="3" t="s">
        <v>96</v>
      </c>
      <c r="D10" s="5">
        <v>6</v>
      </c>
      <c r="E10" s="3" t="s">
        <v>89</v>
      </c>
      <c r="F10" s="3" t="s">
        <v>90</v>
      </c>
      <c r="G10" s="5">
        <v>6</v>
      </c>
      <c r="H10" s="5">
        <v>0</v>
      </c>
      <c r="I10" s="3"/>
    </row>
    <row r="11" spans="1:9" ht="90" customHeight="1">
      <c r="A11" s="4" t="s">
        <v>97</v>
      </c>
      <c r="B11" s="3"/>
      <c r="C11" s="3" t="s">
        <v>98</v>
      </c>
      <c r="D11" s="5">
        <v>20</v>
      </c>
      <c r="E11" s="3" t="s">
        <v>89</v>
      </c>
      <c r="F11" s="3" t="s">
        <v>90</v>
      </c>
      <c r="G11" s="5">
        <v>20</v>
      </c>
      <c r="H11" s="5">
        <v>0</v>
      </c>
      <c r="I11" s="3"/>
    </row>
    <row r="12" spans="1:9" ht="90" customHeight="1">
      <c r="A12" s="4" t="s">
        <v>99</v>
      </c>
      <c r="B12" s="3"/>
      <c r="C12" s="3" t="s">
        <v>100</v>
      </c>
      <c r="D12" s="5">
        <v>70</v>
      </c>
      <c r="E12" s="3" t="s">
        <v>89</v>
      </c>
      <c r="F12" s="3" t="s">
        <v>90</v>
      </c>
      <c r="G12" s="5">
        <v>70</v>
      </c>
      <c r="H12" s="5">
        <v>0</v>
      </c>
      <c r="I12" s="3"/>
    </row>
    <row r="13" spans="1:9" ht="90" customHeight="1">
      <c r="A13" s="4" t="s">
        <v>101</v>
      </c>
      <c r="B13" s="3"/>
      <c r="C13" s="3" t="s">
        <v>102</v>
      </c>
      <c r="D13" s="5">
        <v>115</v>
      </c>
      <c r="E13" s="3" t="s">
        <v>89</v>
      </c>
      <c r="F13" s="3" t="s">
        <v>90</v>
      </c>
      <c r="G13" s="5">
        <v>115</v>
      </c>
      <c r="H13" s="5">
        <v>0</v>
      </c>
      <c r="I13" s="3"/>
    </row>
    <row r="14" spans="1:9" ht="90" customHeight="1">
      <c r="A14" s="4" t="s">
        <v>103</v>
      </c>
      <c r="B14" s="3"/>
      <c r="C14" s="3" t="s">
        <v>104</v>
      </c>
      <c r="D14" s="5">
        <v>98</v>
      </c>
      <c r="E14" s="3" t="s">
        <v>89</v>
      </c>
      <c r="F14" s="3" t="s">
        <v>90</v>
      </c>
      <c r="G14" s="5">
        <v>98</v>
      </c>
      <c r="H14" s="5">
        <v>0</v>
      </c>
      <c r="I14" s="3"/>
    </row>
    <row r="15" spans="1:9" ht="90" customHeight="1">
      <c r="A15" s="4" t="s">
        <v>105</v>
      </c>
      <c r="B15" s="3"/>
      <c r="C15" s="3" t="s">
        <v>106</v>
      </c>
      <c r="D15" s="5">
        <v>20</v>
      </c>
      <c r="E15" s="3" t="s">
        <v>89</v>
      </c>
      <c r="F15" s="3" t="s">
        <v>90</v>
      </c>
      <c r="G15" s="5">
        <v>20</v>
      </c>
      <c r="H15" s="5">
        <v>0</v>
      </c>
      <c r="I15" s="3"/>
    </row>
    <row r="16" spans="1:9" ht="90" customHeight="1">
      <c r="A16" s="4" t="s">
        <v>107</v>
      </c>
      <c r="B16" s="3"/>
      <c r="C16" s="3" t="s">
        <v>108</v>
      </c>
      <c r="D16" s="5">
        <v>95</v>
      </c>
      <c r="E16" s="3" t="s">
        <v>89</v>
      </c>
      <c r="F16" s="3" t="s">
        <v>90</v>
      </c>
      <c r="G16" s="5">
        <v>98</v>
      </c>
      <c r="H16" s="5">
        <v>3</v>
      </c>
      <c r="I16" s="3"/>
    </row>
    <row r="17" spans="1:9" ht="90" customHeight="1">
      <c r="A17" s="4" t="s">
        <v>109</v>
      </c>
      <c r="B17" s="3"/>
      <c r="C17" s="3" t="s">
        <v>110</v>
      </c>
      <c r="D17" s="5">
        <v>90</v>
      </c>
      <c r="E17" s="3" t="s">
        <v>89</v>
      </c>
      <c r="F17" s="3" t="s">
        <v>90</v>
      </c>
      <c r="G17" s="5">
        <v>90</v>
      </c>
      <c r="H17" s="5">
        <v>0</v>
      </c>
      <c r="I17" s="3"/>
    </row>
    <row r="18" spans="1:9" ht="90" customHeight="1">
      <c r="A18" s="4" t="s">
        <v>111</v>
      </c>
      <c r="B18" s="3"/>
      <c r="C18" s="3" t="s">
        <v>112</v>
      </c>
      <c r="D18" s="5">
        <v>190</v>
      </c>
      <c r="E18" s="3" t="s">
        <v>89</v>
      </c>
      <c r="F18" s="3" t="s">
        <v>90</v>
      </c>
      <c r="G18" s="5">
        <v>190</v>
      </c>
      <c r="H18" s="5">
        <v>0</v>
      </c>
      <c r="I18" s="3"/>
    </row>
    <row r="19" spans="1:9" ht="90" customHeight="1">
      <c r="A19" s="4" t="s">
        <v>113</v>
      </c>
      <c r="B19" s="3"/>
      <c r="C19" s="3" t="s">
        <v>114</v>
      </c>
      <c r="D19" s="5">
        <v>70</v>
      </c>
      <c r="E19" s="3" t="s">
        <v>89</v>
      </c>
      <c r="F19" s="3" t="s">
        <v>90</v>
      </c>
      <c r="G19" s="5">
        <v>70</v>
      </c>
      <c r="H19" s="5">
        <v>0</v>
      </c>
      <c r="I19" s="3"/>
    </row>
    <row r="20" spans="1:9" ht="90" customHeight="1">
      <c r="A20" s="4" t="s">
        <v>115</v>
      </c>
      <c r="B20" s="3"/>
      <c r="C20" s="3" t="s">
        <v>116</v>
      </c>
      <c r="D20" s="5">
        <v>42</v>
      </c>
      <c r="E20" s="3" t="s">
        <v>89</v>
      </c>
      <c r="F20" s="3" t="s">
        <v>90</v>
      </c>
      <c r="G20" s="5">
        <v>42</v>
      </c>
      <c r="H20" s="5">
        <v>0</v>
      </c>
      <c r="I20" s="3"/>
    </row>
    <row r="21" spans="1:9" ht="180" customHeight="1">
      <c r="A21" s="4" t="s">
        <v>117</v>
      </c>
      <c r="B21" s="3"/>
      <c r="C21" s="3" t="s">
        <v>118</v>
      </c>
      <c r="D21" s="5">
        <v>420</v>
      </c>
      <c r="E21" s="3" t="s">
        <v>89</v>
      </c>
      <c r="F21" s="3" t="s">
        <v>90</v>
      </c>
      <c r="G21" s="5">
        <v>420</v>
      </c>
      <c r="H21" s="5">
        <v>0</v>
      </c>
      <c r="I21" s="3"/>
    </row>
    <row r="22" spans="1:9" ht="24.95" customHeight="1">
      <c r="A22" s="15"/>
      <c r="B22" s="15" t="s">
        <v>119</v>
      </c>
      <c r="C22" s="15" t="s">
        <v>120</v>
      </c>
      <c r="D22" s="5">
        <f>SUM(D7:D21)</f>
        <v>1343</v>
      </c>
      <c r="E22" s="15" t="s">
        <v>121</v>
      </c>
      <c r="F22" s="15" t="s">
        <v>121</v>
      </c>
      <c r="G22" s="5">
        <f>SUM(G7:G21)</f>
        <v>1346</v>
      </c>
      <c r="H22" s="5">
        <f>SUM(H7:H21)</f>
        <v>3</v>
      </c>
      <c r="I22" s="15" t="s">
        <v>121</v>
      </c>
    </row>
  </sheetData>
  <sheetProtection password="CD93" sheet="1" objects="1" scenarios="1"/>
  <mergeCells count="11">
    <mergeCell ref="A1:I1"/>
    <mergeCell ref="A2:I2"/>
    <mergeCell ref="A3:A5"/>
    <mergeCell ref="B3:B5"/>
    <mergeCell ref="C3:C5"/>
    <mergeCell ref="D3:D5"/>
    <mergeCell ref="E3:G3"/>
    <mergeCell ref="H3:H5"/>
    <mergeCell ref="I3:I5"/>
    <mergeCell ref="E4:F4"/>
    <mergeCell ref="G4:G5"/>
  </mergeCells>
  <phoneticPr fontId="0" type="noConversion"/>
  <pageMargins left="0.4" right="0.4" top="0.4" bottom="0.4" header="0.1" footer="0.1"/>
  <pageSetup paperSize="9" scale="68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</row>
    <row r="2" spans="1:10" ht="50.1" customHeight="1">
      <c r="A2" s="1" t="s">
        <v>648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23" t="s">
        <v>649</v>
      </c>
      <c r="B3" s="23" t="s">
        <v>78</v>
      </c>
      <c r="C3" s="23" t="s">
        <v>650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84</v>
      </c>
      <c r="D4" s="23" t="s">
        <v>214</v>
      </c>
      <c r="E4" s="23"/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3" t="s">
        <v>651</v>
      </c>
      <c r="E5" s="23" t="s">
        <v>652</v>
      </c>
      <c r="F5" s="23"/>
      <c r="G5" s="23"/>
      <c r="H5" s="23" t="s">
        <v>653</v>
      </c>
      <c r="I5" s="23"/>
      <c r="J5" s="23"/>
    </row>
    <row r="6" spans="1:10" ht="30" customHeight="1">
      <c r="A6" s="23"/>
      <c r="B6" s="23"/>
      <c r="C6" s="23"/>
      <c r="D6" s="23"/>
      <c r="E6" s="23" t="s">
        <v>84</v>
      </c>
      <c r="F6" s="23" t="s">
        <v>214</v>
      </c>
      <c r="G6" s="23"/>
      <c r="H6" s="23" t="s">
        <v>654</v>
      </c>
      <c r="I6" s="23" t="s">
        <v>655</v>
      </c>
      <c r="J6" s="23"/>
    </row>
    <row r="7" spans="1:10" ht="30" customHeight="1">
      <c r="A7" s="23"/>
      <c r="B7" s="23"/>
      <c r="C7" s="23"/>
      <c r="D7" s="23"/>
      <c r="E7" s="23"/>
      <c r="F7" s="3" t="s">
        <v>656</v>
      </c>
      <c r="G7" s="3" t="s">
        <v>657</v>
      </c>
      <c r="H7" s="23"/>
      <c r="I7" s="3" t="s">
        <v>84</v>
      </c>
      <c r="J7" s="3" t="s">
        <v>658</v>
      </c>
    </row>
    <row r="8" spans="1:10" ht="20.100000000000001" customHeight="1">
      <c r="A8" s="3" t="s">
        <v>17</v>
      </c>
      <c r="B8" s="3" t="s">
        <v>19</v>
      </c>
      <c r="C8" s="3" t="s">
        <v>22</v>
      </c>
      <c r="D8" s="3" t="s">
        <v>25</v>
      </c>
      <c r="E8" s="3" t="s">
        <v>28</v>
      </c>
      <c r="F8" s="3" t="s">
        <v>31</v>
      </c>
      <c r="G8" s="3" t="s">
        <v>34</v>
      </c>
      <c r="H8" s="3" t="s">
        <v>37</v>
      </c>
      <c r="I8" s="3" t="s">
        <v>40</v>
      </c>
      <c r="J8" s="3" t="s">
        <v>43</v>
      </c>
    </row>
    <row r="9" spans="1:10" ht="30" customHeight="1">
      <c r="A9" s="14" t="s">
        <v>659</v>
      </c>
      <c r="B9" s="15" t="s">
        <v>88</v>
      </c>
      <c r="C9" s="13">
        <f t="shared" ref="C9:C24" si="0">D9+E9+H9+I9</f>
        <v>5</v>
      </c>
      <c r="D9" s="13">
        <v>5</v>
      </c>
      <c r="E9" s="13">
        <f t="shared" ref="E9:E24" si="1">F9+G9</f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30" customHeight="1">
      <c r="A10" s="4" t="s">
        <v>660</v>
      </c>
      <c r="B10" s="3" t="s">
        <v>266</v>
      </c>
      <c r="C10" s="5">
        <f t="shared" si="0"/>
        <v>3</v>
      </c>
      <c r="D10" s="5">
        <v>3</v>
      </c>
      <c r="E10" s="5">
        <f t="shared" si="1"/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30" customHeight="1">
      <c r="A11" s="4" t="s">
        <v>661</v>
      </c>
      <c r="B11" s="3" t="s">
        <v>662</v>
      </c>
      <c r="C11" s="5">
        <f t="shared" si="0"/>
        <v>3</v>
      </c>
      <c r="D11" s="5">
        <v>3</v>
      </c>
      <c r="E11" s="5">
        <f t="shared" si="1"/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30" customHeight="1">
      <c r="A12" s="4" t="s">
        <v>663</v>
      </c>
      <c r="B12" s="3" t="s">
        <v>378</v>
      </c>
      <c r="C12" s="5">
        <f t="shared" si="0"/>
        <v>2</v>
      </c>
      <c r="D12" s="5">
        <v>2</v>
      </c>
      <c r="E12" s="5">
        <f t="shared" si="1"/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30" customHeight="1">
      <c r="A13" s="14" t="s">
        <v>664</v>
      </c>
      <c r="B13" s="15" t="s">
        <v>98</v>
      </c>
      <c r="C13" s="13">
        <f t="shared" si="0"/>
        <v>87</v>
      </c>
      <c r="D13" s="13">
        <v>87</v>
      </c>
      <c r="E13" s="13">
        <f t="shared" si="1"/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30" customHeight="1">
      <c r="A14" s="4" t="s">
        <v>660</v>
      </c>
      <c r="B14" s="3" t="s">
        <v>271</v>
      </c>
      <c r="C14" s="5">
        <f t="shared" si="0"/>
        <v>45</v>
      </c>
      <c r="D14" s="5">
        <v>45</v>
      </c>
      <c r="E14" s="5">
        <f t="shared" si="1"/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30" customHeight="1">
      <c r="A15" s="4" t="s">
        <v>661</v>
      </c>
      <c r="B15" s="3" t="s">
        <v>665</v>
      </c>
      <c r="C15" s="5">
        <f t="shared" si="0"/>
        <v>45</v>
      </c>
      <c r="D15" s="5">
        <v>45</v>
      </c>
      <c r="E15" s="5">
        <f t="shared" si="1"/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30" customHeight="1">
      <c r="A16" s="4" t="s">
        <v>663</v>
      </c>
      <c r="B16" s="3" t="s">
        <v>666</v>
      </c>
      <c r="C16" s="5">
        <f t="shared" si="0"/>
        <v>42</v>
      </c>
      <c r="D16" s="5">
        <v>42</v>
      </c>
      <c r="E16" s="5">
        <f t="shared" si="1"/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ht="30" customHeight="1">
      <c r="A17" s="14" t="s">
        <v>667</v>
      </c>
      <c r="B17" s="15" t="s">
        <v>106</v>
      </c>
      <c r="C17" s="13">
        <f t="shared" si="0"/>
        <v>15</v>
      </c>
      <c r="D17" s="13">
        <v>15</v>
      </c>
      <c r="E17" s="13">
        <f t="shared" si="1"/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 ht="30" customHeight="1">
      <c r="A18" s="4" t="s">
        <v>660</v>
      </c>
      <c r="B18" s="3" t="s">
        <v>188</v>
      </c>
      <c r="C18" s="5">
        <f t="shared" si="0"/>
        <v>10</v>
      </c>
      <c r="D18" s="5">
        <v>10</v>
      </c>
      <c r="E18" s="5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30" customHeight="1">
      <c r="A19" s="4" t="s">
        <v>661</v>
      </c>
      <c r="B19" s="3" t="s">
        <v>668</v>
      </c>
      <c r="C19" s="5">
        <f t="shared" si="0"/>
        <v>10</v>
      </c>
      <c r="D19" s="5">
        <v>10</v>
      </c>
      <c r="E19" s="5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30" customHeight="1">
      <c r="A20" s="4" t="s">
        <v>663</v>
      </c>
      <c r="B20" s="3" t="s">
        <v>190</v>
      </c>
      <c r="C20" s="5">
        <f t="shared" si="0"/>
        <v>5</v>
      </c>
      <c r="D20" s="5">
        <v>5</v>
      </c>
      <c r="E20" s="5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30" customHeight="1">
      <c r="A21" s="14" t="s">
        <v>669</v>
      </c>
      <c r="B21" s="15" t="s">
        <v>114</v>
      </c>
      <c r="C21" s="13">
        <f t="shared" si="0"/>
        <v>0</v>
      </c>
      <c r="D21" s="13">
        <v>0</v>
      </c>
      <c r="E21" s="13">
        <f t="shared" si="1"/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1:10" ht="30" customHeight="1">
      <c r="A22" s="4" t="s">
        <v>660</v>
      </c>
      <c r="B22" s="3" t="s">
        <v>203</v>
      </c>
      <c r="C22" s="5">
        <f t="shared" si="0"/>
        <v>0</v>
      </c>
      <c r="D22" s="5">
        <v>0</v>
      </c>
      <c r="E22" s="5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30" customHeight="1">
      <c r="A23" s="4" t="s">
        <v>661</v>
      </c>
      <c r="B23" s="3" t="s">
        <v>670</v>
      </c>
      <c r="C23" s="5">
        <f t="shared" si="0"/>
        <v>0</v>
      </c>
      <c r="D23" s="5">
        <v>0</v>
      </c>
      <c r="E23" s="5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30" customHeight="1">
      <c r="A24" s="4" t="s">
        <v>663</v>
      </c>
      <c r="B24" s="3" t="s">
        <v>671</v>
      </c>
      <c r="C24" s="5">
        <f t="shared" si="0"/>
        <v>0</v>
      </c>
      <c r="D24" s="5">
        <v>0</v>
      </c>
      <c r="E24" s="5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20.100000000000001" customHeight="1">
      <c r="A25" s="12" t="s">
        <v>119</v>
      </c>
      <c r="B25" s="15" t="s">
        <v>120</v>
      </c>
      <c r="C25" s="13">
        <f>VLOOKUP("1000",$B:$Z,2,0) + VLOOKUP("2000",$B:$Z,2,0) + VLOOKUP("3000",$B:$Z,2,0) + VLOOKUP("4000",$B:$Z,2,0)</f>
        <v>107</v>
      </c>
      <c r="D25" s="13">
        <f>VLOOKUP("1000",$B:$Z,3,0) + VLOOKUP("2000",$B:$Z,3,0) + VLOOKUP("3000",$B:$Z,3,0) + VLOOKUP("4000",$B:$Z,3,0)</f>
        <v>107</v>
      </c>
      <c r="E25" s="13">
        <f>VLOOKUP("1000",$B:$Z,4,0) + VLOOKUP("2000",$B:$Z,4,0) + VLOOKUP("3000",$B:$Z,4,0) + VLOOKUP("4000",$B:$Z,4,0)</f>
        <v>0</v>
      </c>
      <c r="F25" s="13">
        <f>VLOOKUP("1000",$B:$Z,5,0) + VLOOKUP("2000",$B:$Z,5,0) + VLOOKUP("3000",$B:$Z,5,0) + VLOOKUP("4000",$B:$Z,5,0)</f>
        <v>0</v>
      </c>
      <c r="G25" s="13">
        <f>VLOOKUP("1000",$B:$Z,6,0) + VLOOKUP("2000",$B:$Z,6,0) + VLOOKUP("3000",$B:$Z,6,0) + VLOOKUP("4000",$B:$Z,6,0)</f>
        <v>0</v>
      </c>
      <c r="H25" s="13">
        <f>VLOOKUP("1000",$B:$Z,7,0) + VLOOKUP("2000",$B:$Z,7,0) + VLOOKUP("3000",$B:$Z,7,0) + VLOOKUP("4000",$B:$Z,7,0)</f>
        <v>0</v>
      </c>
      <c r="I25" s="13">
        <f>VLOOKUP("1000",$B:$Z,8,0) + VLOOKUP("2000",$B:$Z,8,0) + VLOOKUP("3000",$B:$Z,8,0) + VLOOKUP("4000",$B:$Z,8,0)</f>
        <v>0</v>
      </c>
      <c r="J25" s="13">
        <f>VLOOKUP("1000",$B:$Z,9,0) + VLOOKUP("2000",$B:$Z,9,0) + VLOOKUP("3000",$B:$Z,9,0) + VLOOKUP("4000",$B:$Z,9,0)</f>
        <v>0</v>
      </c>
    </row>
  </sheetData>
  <sheetProtection sheet="1" objects="1" scenarios="1"/>
  <mergeCells count="14">
    <mergeCell ref="A1:J1"/>
    <mergeCell ref="A2:J2"/>
    <mergeCell ref="A3:A7"/>
    <mergeCell ref="B3:B7"/>
    <mergeCell ref="C3:J3"/>
    <mergeCell ref="C4:C7"/>
    <mergeCell ref="D4:J4"/>
    <mergeCell ref="D5:D7"/>
    <mergeCell ref="E5:G5"/>
    <mergeCell ref="H5:J5"/>
    <mergeCell ref="E6:E7"/>
    <mergeCell ref="F6:G6"/>
    <mergeCell ref="H6:H7"/>
    <mergeCell ref="I6:J6"/>
  </mergeCells>
  <phoneticPr fontId="0" type="noConversion"/>
  <pageMargins left="0.4" right="0.4" top="0.4" bottom="0.4" header="0.1" footer="0.1"/>
  <pageSetup paperSize="9" scale="52" fitToHeight="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649</v>
      </c>
      <c r="B1" s="23" t="s">
        <v>78</v>
      </c>
      <c r="C1" s="23" t="s">
        <v>672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673</v>
      </c>
      <c r="D2" s="23"/>
      <c r="E2" s="23" t="s">
        <v>674</v>
      </c>
      <c r="F2" s="23"/>
      <c r="G2" s="23" t="s">
        <v>675</v>
      </c>
      <c r="H2" s="23"/>
      <c r="I2" s="23" t="s">
        <v>676</v>
      </c>
      <c r="J2" s="23"/>
      <c r="K2" s="23" t="s">
        <v>677</v>
      </c>
      <c r="L2" s="23"/>
      <c r="M2" s="23" t="s">
        <v>678</v>
      </c>
      <c r="N2" s="23"/>
    </row>
    <row r="3" spans="1:14" ht="30" customHeight="1">
      <c r="A3" s="23"/>
      <c r="B3" s="23"/>
      <c r="C3" s="3" t="s">
        <v>679</v>
      </c>
      <c r="D3" s="3" t="s">
        <v>680</v>
      </c>
      <c r="E3" s="3" t="s">
        <v>679</v>
      </c>
      <c r="F3" s="3" t="s">
        <v>680</v>
      </c>
      <c r="G3" s="3" t="s">
        <v>679</v>
      </c>
      <c r="H3" s="3" t="s">
        <v>680</v>
      </c>
      <c r="I3" s="3" t="s">
        <v>679</v>
      </c>
      <c r="J3" s="3" t="s">
        <v>680</v>
      </c>
      <c r="K3" s="3" t="s">
        <v>679</v>
      </c>
      <c r="L3" s="3" t="s">
        <v>680</v>
      </c>
      <c r="M3" s="3" t="s">
        <v>679</v>
      </c>
      <c r="N3" s="3" t="s">
        <v>680</v>
      </c>
    </row>
    <row r="4" spans="1:14" ht="20.100000000000001" customHeight="1">
      <c r="A4" s="3" t="s">
        <v>17</v>
      </c>
      <c r="B4" s="3" t="s">
        <v>19</v>
      </c>
      <c r="C4" s="3" t="s">
        <v>46</v>
      </c>
      <c r="D4" s="3" t="s">
        <v>49</v>
      </c>
      <c r="E4" s="3" t="s">
        <v>52</v>
      </c>
      <c r="F4" s="3" t="s">
        <v>55</v>
      </c>
      <c r="G4" s="3" t="s">
        <v>57</v>
      </c>
      <c r="H4" s="3" t="s">
        <v>59</v>
      </c>
      <c r="I4" s="3" t="s">
        <v>60</v>
      </c>
      <c r="J4" s="3" t="s">
        <v>388</v>
      </c>
      <c r="K4" s="3" t="s">
        <v>389</v>
      </c>
      <c r="L4" s="3" t="s">
        <v>390</v>
      </c>
      <c r="M4" s="3" t="s">
        <v>586</v>
      </c>
      <c r="N4" s="3" t="s">
        <v>587</v>
      </c>
    </row>
    <row r="5" spans="1:14" ht="30" customHeight="1">
      <c r="A5" s="14" t="s">
        <v>659</v>
      </c>
      <c r="B5" s="15" t="s">
        <v>88</v>
      </c>
      <c r="C5" s="13">
        <f t="shared" ref="C5:N5" si="0">C6+C8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5</v>
      </c>
      <c r="N5" s="13">
        <f t="shared" si="0"/>
        <v>9835225.2999999989</v>
      </c>
    </row>
    <row r="6" spans="1:14" ht="30" customHeight="1">
      <c r="A6" s="4" t="s">
        <v>660</v>
      </c>
      <c r="B6" s="3" t="s">
        <v>266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3</v>
      </c>
      <c r="N6" s="5">
        <v>7609452.0199999996</v>
      </c>
    </row>
    <row r="7" spans="1:14" ht="30" customHeight="1">
      <c r="A7" s="4" t="s">
        <v>661</v>
      </c>
      <c r="B7" s="3" t="s">
        <v>662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3</v>
      </c>
      <c r="N7" s="5">
        <v>7609452.0199999996</v>
      </c>
    </row>
    <row r="8" spans="1:14" ht="30" customHeight="1">
      <c r="A8" s="4" t="s">
        <v>663</v>
      </c>
      <c r="B8" s="3" t="s">
        <v>378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</v>
      </c>
      <c r="N8" s="5">
        <v>2225773.2799999998</v>
      </c>
    </row>
    <row r="9" spans="1:14" ht="30" customHeight="1">
      <c r="A9" s="14" t="s">
        <v>664</v>
      </c>
      <c r="B9" s="15" t="s">
        <v>98</v>
      </c>
      <c r="C9" s="13">
        <f t="shared" ref="C9:N9" si="1">C10+C12</f>
        <v>0</v>
      </c>
      <c r="D9" s="13">
        <f t="shared" si="1"/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87</v>
      </c>
      <c r="N9" s="13">
        <f t="shared" si="1"/>
        <v>38914578.219999999</v>
      </c>
    </row>
    <row r="10" spans="1:14" ht="30" customHeight="1">
      <c r="A10" s="4" t="s">
        <v>660</v>
      </c>
      <c r="B10" s="3" t="s">
        <v>271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45</v>
      </c>
      <c r="N10" s="5">
        <v>24774919.379999999</v>
      </c>
    </row>
    <row r="11" spans="1:14" ht="30" customHeight="1">
      <c r="A11" s="4" t="s">
        <v>661</v>
      </c>
      <c r="B11" s="3" t="s">
        <v>665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45</v>
      </c>
      <c r="L11" s="5">
        <v>24774919.379999999</v>
      </c>
      <c r="M11" s="5">
        <v>0</v>
      </c>
      <c r="N11" s="5">
        <v>0</v>
      </c>
    </row>
    <row r="12" spans="1:14" ht="30" customHeight="1">
      <c r="A12" s="4" t="s">
        <v>663</v>
      </c>
      <c r="B12" s="3" t="s">
        <v>666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42</v>
      </c>
      <c r="N12" s="5">
        <v>14139658.84</v>
      </c>
    </row>
    <row r="13" spans="1:14" ht="30" customHeight="1">
      <c r="A13" s="14" t="s">
        <v>667</v>
      </c>
      <c r="B13" s="15" t="s">
        <v>106</v>
      </c>
      <c r="C13" s="13">
        <f t="shared" ref="C13:N13" si="2">C14+C16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5</v>
      </c>
      <c r="L13" s="13">
        <f t="shared" si="2"/>
        <v>592226.32999999996</v>
      </c>
      <c r="M13" s="13">
        <f t="shared" si="2"/>
        <v>10</v>
      </c>
      <c r="N13" s="13">
        <f t="shared" si="2"/>
        <v>3591707.86</v>
      </c>
    </row>
    <row r="14" spans="1:14" ht="30" customHeight="1">
      <c r="A14" s="4" t="s">
        <v>660</v>
      </c>
      <c r="B14" s="3" t="s">
        <v>188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10</v>
      </c>
      <c r="N14" s="5">
        <v>3591707.86</v>
      </c>
    </row>
    <row r="15" spans="1:14" ht="30" customHeight="1">
      <c r="A15" s="4" t="s">
        <v>661</v>
      </c>
      <c r="B15" s="3" t="s">
        <v>668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10</v>
      </c>
      <c r="L15" s="5">
        <v>3591707.86</v>
      </c>
      <c r="M15" s="5">
        <v>0</v>
      </c>
      <c r="N15" s="5">
        <v>0</v>
      </c>
    </row>
    <row r="16" spans="1:14" ht="30" customHeight="1">
      <c r="A16" s="4" t="s">
        <v>663</v>
      </c>
      <c r="B16" s="3" t="s">
        <v>190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5</v>
      </c>
      <c r="L16" s="5">
        <v>592226.32999999996</v>
      </c>
      <c r="M16" s="5">
        <v>0</v>
      </c>
      <c r="N16" s="5">
        <v>0</v>
      </c>
    </row>
    <row r="17" spans="1:14" ht="30" customHeight="1">
      <c r="A17" s="14" t="s">
        <v>669</v>
      </c>
      <c r="B17" s="15" t="s">
        <v>114</v>
      </c>
      <c r="C17" s="13">
        <f t="shared" ref="C17:N17" si="3">C18+C20</f>
        <v>0</v>
      </c>
      <c r="D17" s="13">
        <f t="shared" si="3"/>
        <v>0</v>
      </c>
      <c r="E17" s="13">
        <f t="shared" si="3"/>
        <v>0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</row>
    <row r="18" spans="1:14" ht="30" customHeight="1">
      <c r="A18" s="4" t="s">
        <v>660</v>
      </c>
      <c r="B18" s="3" t="s">
        <v>203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ht="30" customHeight="1">
      <c r="A19" s="4" t="s">
        <v>661</v>
      </c>
      <c r="B19" s="3" t="s">
        <v>670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30" customHeight="1">
      <c r="A20" s="4" t="s">
        <v>663</v>
      </c>
      <c r="B20" s="3" t="s">
        <v>671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20.100000000000001" customHeight="1">
      <c r="A21" s="12" t="s">
        <v>119</v>
      </c>
      <c r="B21" s="15" t="s">
        <v>120</v>
      </c>
      <c r="C21" s="13">
        <f>VLOOKUP("1000",$B:$Z,2,0) + VLOOKUP("2000",$B:$Z,2,0) + VLOOKUP("3000",$B:$Z,2,0) + VLOOKUP("4000",$B:$Z,2,0)</f>
        <v>0</v>
      </c>
      <c r="D21" s="13">
        <f>VLOOKUP("1000",$B:$Z,3,0) + VLOOKUP("2000",$B:$Z,3,0) + VLOOKUP("3000",$B:$Z,3,0) + VLOOKUP("4000",$B:$Z,3,0)</f>
        <v>0</v>
      </c>
      <c r="E21" s="13">
        <f>VLOOKUP("1000",$B:$Z,4,0) + VLOOKUP("2000",$B:$Z,4,0) + VLOOKUP("3000",$B:$Z,4,0) + VLOOKUP("4000",$B:$Z,4,0)</f>
        <v>0</v>
      </c>
      <c r="F21" s="13">
        <f>VLOOKUP("1000",$B:$Z,5,0) + VLOOKUP("2000",$B:$Z,5,0) + VLOOKUP("3000",$B:$Z,5,0) + VLOOKUP("4000",$B:$Z,5,0)</f>
        <v>0</v>
      </c>
      <c r="G21" s="13">
        <f>VLOOKUP("1000",$B:$Z,6,0) + VLOOKUP("2000",$B:$Z,6,0) + VLOOKUP("3000",$B:$Z,6,0) + VLOOKUP("4000",$B:$Z,6,0)</f>
        <v>0</v>
      </c>
      <c r="H21" s="13">
        <f>VLOOKUP("1000",$B:$Z,7,0) + VLOOKUP("2000",$B:$Z,7,0) + VLOOKUP("3000",$B:$Z,7,0) + VLOOKUP("4000",$B:$Z,7,0)</f>
        <v>0</v>
      </c>
      <c r="I21" s="13">
        <f>VLOOKUP("1000",$B:$Z,8,0) + VLOOKUP("2000",$B:$Z,8,0) + VLOOKUP("3000",$B:$Z,8,0) + VLOOKUP("4000",$B:$Z,8,0)</f>
        <v>0</v>
      </c>
      <c r="J21" s="13">
        <f>VLOOKUP("1000",$B:$Z,9,0) + VLOOKUP("2000",$B:$Z,9,0) + VLOOKUP("3000",$B:$Z,9,0) + VLOOKUP("4000",$B:$Z,9,0)</f>
        <v>0</v>
      </c>
      <c r="K21" s="13">
        <f>VLOOKUP("1000",$B:$Z,10,0) + VLOOKUP("2000",$B:$Z,10,0) + VLOOKUP("3000",$B:$Z,10,0) + VLOOKUP("4000",$B:$Z,10,0)</f>
        <v>5</v>
      </c>
      <c r="L21" s="13">
        <f>VLOOKUP("1000",$B:$Z,11,0) + VLOOKUP("2000",$B:$Z,11,0) + VLOOKUP("3000",$B:$Z,11,0) + VLOOKUP("4000",$B:$Z,11,0)</f>
        <v>592226.32999999996</v>
      </c>
      <c r="M21" s="13">
        <f>VLOOKUP("1000",$B:$Z,12,0) + VLOOKUP("2000",$B:$Z,12,0) + VLOOKUP("3000",$B:$Z,12,0) + VLOOKUP("4000",$B:$Z,12,0)</f>
        <v>102</v>
      </c>
      <c r="N21" s="13">
        <f>VLOOKUP("1000",$B:$Z,13,0) + VLOOKUP("2000",$B:$Z,13,0) + VLOOKUP("3000",$B:$Z,13,0) + VLOOKUP("4000",$B:$Z,13,0)</f>
        <v>52341511.379999995</v>
      </c>
    </row>
  </sheetData>
  <sheetProtection sheet="1" objects="1" scenarios="1"/>
  <mergeCells count="9">
    <mergeCell ref="A1:A3"/>
    <mergeCell ref="B1:B3"/>
    <mergeCell ref="C1:N1"/>
    <mergeCell ref="C2:D2"/>
    <mergeCell ref="E2:F2"/>
    <mergeCell ref="G2:H2"/>
    <mergeCell ref="I2:J2"/>
    <mergeCell ref="K2:L2"/>
    <mergeCell ref="M2:N2"/>
  </mergeCells>
  <phoneticPr fontId="0" type="noConversion"/>
  <pageMargins left="0.4" right="0.4" top="0.4" bottom="0.4" header="0.1" footer="0.1"/>
  <pageSetup paperSize="9" scale="38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/>
  </sheetViews>
  <sheetFormatPr defaultRowHeight="10.5"/>
  <cols>
    <col min="1" max="1" width="66.85546875" customWidth="1"/>
    <col min="2" max="13" width="24.85546875" customWidth="1"/>
  </cols>
  <sheetData>
    <row r="1" spans="1:13" ht="30" customHeight="1">
      <c r="A1" s="23" t="s">
        <v>649</v>
      </c>
      <c r="B1" s="23" t="s">
        <v>78</v>
      </c>
      <c r="C1" s="23" t="s">
        <v>681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" customHeight="1">
      <c r="A2" s="23"/>
      <c r="B2" s="23"/>
      <c r="C2" s="3" t="s">
        <v>678</v>
      </c>
      <c r="D2" s="3" t="s">
        <v>682</v>
      </c>
      <c r="E2" s="3" t="s">
        <v>683</v>
      </c>
      <c r="F2" s="3" t="s">
        <v>684</v>
      </c>
      <c r="G2" s="3" t="s">
        <v>685</v>
      </c>
      <c r="H2" s="3" t="s">
        <v>686</v>
      </c>
      <c r="I2" s="3" t="s">
        <v>687</v>
      </c>
      <c r="J2" s="3" t="s">
        <v>688</v>
      </c>
      <c r="K2" s="3" t="s">
        <v>689</v>
      </c>
      <c r="L2" s="3" t="s">
        <v>690</v>
      </c>
      <c r="M2" s="3" t="s">
        <v>673</v>
      </c>
    </row>
    <row r="3" spans="1:13" ht="30" customHeight="1">
      <c r="A3" s="3" t="s">
        <v>17</v>
      </c>
      <c r="B3" s="3" t="s">
        <v>19</v>
      </c>
      <c r="C3" s="3" t="s">
        <v>691</v>
      </c>
      <c r="D3" s="3" t="s">
        <v>692</v>
      </c>
      <c r="E3" s="3" t="s">
        <v>693</v>
      </c>
      <c r="F3" s="3" t="s">
        <v>694</v>
      </c>
      <c r="G3" s="3" t="s">
        <v>695</v>
      </c>
      <c r="H3" s="3" t="s">
        <v>696</v>
      </c>
      <c r="I3" s="3" t="s">
        <v>697</v>
      </c>
      <c r="J3" s="3" t="s">
        <v>698</v>
      </c>
      <c r="K3" s="3" t="s">
        <v>699</v>
      </c>
      <c r="L3" s="3" t="s">
        <v>700</v>
      </c>
      <c r="M3" s="3" t="s">
        <v>701</v>
      </c>
    </row>
    <row r="4" spans="1:13" ht="30" customHeight="1">
      <c r="A4" s="14" t="s">
        <v>659</v>
      </c>
      <c r="B4" s="15" t="s">
        <v>88</v>
      </c>
      <c r="C4" s="13">
        <f t="shared" ref="C4:M4" si="0">C5+C7</f>
        <v>9397067.8900000006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</row>
    <row r="5" spans="1:13" ht="30" customHeight="1">
      <c r="A5" s="4" t="s">
        <v>660</v>
      </c>
      <c r="B5" s="3" t="s">
        <v>266</v>
      </c>
      <c r="C5" s="5">
        <v>7283052.4800000004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 ht="30" customHeight="1">
      <c r="A6" s="4" t="s">
        <v>661</v>
      </c>
      <c r="B6" s="3" t="s">
        <v>662</v>
      </c>
      <c r="C6" s="5">
        <v>7283052.4800000004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ht="30" customHeight="1">
      <c r="A7" s="4" t="s">
        <v>663</v>
      </c>
      <c r="B7" s="3" t="s">
        <v>378</v>
      </c>
      <c r="C7" s="5">
        <v>2114015.41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ht="30" customHeight="1">
      <c r="A8" s="14" t="s">
        <v>664</v>
      </c>
      <c r="B8" s="15" t="s">
        <v>98</v>
      </c>
      <c r="C8" s="13">
        <f t="shared" ref="C8:M8" si="1">C9+C11</f>
        <v>26685743.550000001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</row>
    <row r="9" spans="1:13" ht="30" customHeight="1">
      <c r="A9" s="4" t="s">
        <v>660</v>
      </c>
      <c r="B9" s="3" t="s">
        <v>271</v>
      </c>
      <c r="C9" s="5">
        <v>17376226.510000002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30" customHeight="1">
      <c r="A10" s="4" t="s">
        <v>661</v>
      </c>
      <c r="B10" s="3" t="s">
        <v>665</v>
      </c>
      <c r="C10" s="5">
        <v>17376226.510000002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ht="30" customHeight="1">
      <c r="A11" s="4" t="s">
        <v>663</v>
      </c>
      <c r="B11" s="3" t="s">
        <v>666</v>
      </c>
      <c r="C11" s="5">
        <v>9309517.0399999991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ht="30" customHeight="1">
      <c r="A12" s="14" t="s">
        <v>667</v>
      </c>
      <c r="B12" s="15" t="s">
        <v>106</v>
      </c>
      <c r="C12" s="13">
        <f t="shared" ref="C12:M12" si="2">C13+C15</f>
        <v>3181200.08</v>
      </c>
      <c r="D12" s="13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</row>
    <row r="13" spans="1:13" ht="30" customHeight="1">
      <c r="A13" s="4" t="s">
        <v>660</v>
      </c>
      <c r="B13" s="3" t="s">
        <v>188</v>
      </c>
      <c r="C13" s="5">
        <v>2758403.33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ht="30" customHeight="1">
      <c r="A14" s="4" t="s">
        <v>661</v>
      </c>
      <c r="B14" s="3" t="s">
        <v>668</v>
      </c>
      <c r="C14" s="5">
        <v>2758403.33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30" customHeight="1">
      <c r="A15" s="4" t="s">
        <v>663</v>
      </c>
      <c r="B15" s="3" t="s">
        <v>190</v>
      </c>
      <c r="C15" s="5">
        <v>422796.75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30" customHeight="1">
      <c r="A16" s="14" t="s">
        <v>669</v>
      </c>
      <c r="B16" s="15" t="s">
        <v>114</v>
      </c>
      <c r="C16" s="13">
        <f t="shared" ref="C16:M16" si="3">C17+C19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</row>
    <row r="17" spans="1:13" ht="30" customHeight="1">
      <c r="A17" s="4" t="s">
        <v>660</v>
      </c>
      <c r="B17" s="3" t="s">
        <v>203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ht="30" customHeight="1">
      <c r="A18" s="4" t="s">
        <v>661</v>
      </c>
      <c r="B18" s="3" t="s">
        <v>670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30" customHeight="1">
      <c r="A19" s="4" t="s">
        <v>663</v>
      </c>
      <c r="B19" s="3" t="s">
        <v>671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20.100000000000001" customHeight="1">
      <c r="A20" s="12" t="s">
        <v>119</v>
      </c>
      <c r="B20" s="15" t="s">
        <v>120</v>
      </c>
      <c r="C20" s="13">
        <f>VLOOKUP("1000",$B:$Z,2,0) + VLOOKUP("2000",$B:$Z,2,0) + VLOOKUP("3000",$B:$Z,2,0) + VLOOKUP("4000",$B:$Z,2,0)</f>
        <v>39264011.519999996</v>
      </c>
      <c r="D20" s="13">
        <f>VLOOKUP("1000",$B:$Z,3,0) + VLOOKUP("2000",$B:$Z,3,0) + VLOOKUP("3000",$B:$Z,3,0) + VLOOKUP("4000",$B:$Z,3,0)</f>
        <v>0</v>
      </c>
      <c r="E20" s="13">
        <f>VLOOKUP("1000",$B:$Z,4,0) + VLOOKUP("2000",$B:$Z,4,0) + VLOOKUP("3000",$B:$Z,4,0) + VLOOKUP("4000",$B:$Z,4,0)</f>
        <v>0</v>
      </c>
      <c r="F20" s="13">
        <f>VLOOKUP("1000",$B:$Z,5,0) + VLOOKUP("2000",$B:$Z,5,0) + VLOOKUP("3000",$B:$Z,5,0) + VLOOKUP("4000",$B:$Z,5,0)</f>
        <v>0</v>
      </c>
      <c r="G20" s="13">
        <f>VLOOKUP("1000",$B:$Z,6,0) + VLOOKUP("2000",$B:$Z,6,0) + VLOOKUP("3000",$B:$Z,6,0) + VLOOKUP("4000",$B:$Z,6,0)</f>
        <v>0</v>
      </c>
      <c r="H20" s="13">
        <f>VLOOKUP("1000",$B:$Z,7,0) + VLOOKUP("2000",$B:$Z,7,0) + VLOOKUP("3000",$B:$Z,7,0) + VLOOKUP("4000",$B:$Z,7,0)</f>
        <v>0</v>
      </c>
      <c r="I20" s="13">
        <f>VLOOKUP("1000",$B:$Z,8,0) + VLOOKUP("2000",$B:$Z,8,0) + VLOOKUP("3000",$B:$Z,8,0) + VLOOKUP("4000",$B:$Z,8,0)</f>
        <v>0</v>
      </c>
      <c r="J20" s="13">
        <f>VLOOKUP("1000",$B:$Z,9,0) + VLOOKUP("2000",$B:$Z,9,0) + VLOOKUP("3000",$B:$Z,9,0) + VLOOKUP("4000",$B:$Z,9,0)</f>
        <v>0</v>
      </c>
      <c r="K20" s="13">
        <f>VLOOKUP("1000",$B:$Z,10,0) + VLOOKUP("2000",$B:$Z,10,0) + VLOOKUP("3000",$B:$Z,10,0) + VLOOKUP("4000",$B:$Z,10,0)</f>
        <v>0</v>
      </c>
      <c r="L20" s="13">
        <f>VLOOKUP("1000",$B:$Z,11,0) + VLOOKUP("2000",$B:$Z,11,0) + VLOOKUP("3000",$B:$Z,11,0) + VLOOKUP("4000",$B:$Z,11,0)</f>
        <v>0</v>
      </c>
      <c r="M20" s="13">
        <f>VLOOKUP("1000",$B:$Z,12,0) + VLOOKUP("2000",$B:$Z,12,0) + VLOOKUP("3000",$B:$Z,12,0) + VLOOKUP("4000",$B:$Z,12,0)</f>
        <v>0</v>
      </c>
    </row>
  </sheetData>
  <sheetProtection sheet="1" objects="1" scenarios="1"/>
  <mergeCells count="3">
    <mergeCell ref="A1:A2"/>
    <mergeCell ref="B1:B2"/>
    <mergeCell ref="C1:M1"/>
  </mergeCells>
  <phoneticPr fontId="0" type="noConversion"/>
  <pageMargins left="0.4" right="0.4" top="0.4" bottom="0.4" header="0.1" footer="0.1"/>
  <pageSetup paperSize="9" scale="41" fitToHeight="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1" t="s">
        <v>702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3" t="s">
        <v>166</v>
      </c>
      <c r="B2" s="23" t="s">
        <v>78</v>
      </c>
      <c r="C2" s="23" t="s">
        <v>703</v>
      </c>
      <c r="D2" s="23" t="s">
        <v>704</v>
      </c>
      <c r="E2" s="23"/>
      <c r="F2" s="23"/>
      <c r="G2" s="23"/>
      <c r="H2" s="23"/>
      <c r="I2" s="23"/>
      <c r="J2" s="23"/>
      <c r="K2" s="23"/>
    </row>
    <row r="3" spans="1:11" ht="30" customHeight="1">
      <c r="A3" s="23"/>
      <c r="B3" s="23"/>
      <c r="C3" s="23"/>
      <c r="D3" s="23" t="s">
        <v>214</v>
      </c>
      <c r="E3" s="23"/>
      <c r="F3" s="23"/>
      <c r="G3" s="23"/>
      <c r="H3" s="23"/>
      <c r="I3" s="23"/>
      <c r="J3" s="23"/>
      <c r="K3" s="23"/>
    </row>
    <row r="4" spans="1:11" ht="30" customHeight="1">
      <c r="A4" s="23"/>
      <c r="B4" s="23"/>
      <c r="C4" s="23"/>
      <c r="D4" s="23" t="s">
        <v>705</v>
      </c>
      <c r="E4" s="23"/>
      <c r="F4" s="23"/>
      <c r="G4" s="23"/>
      <c r="H4" s="23" t="s">
        <v>706</v>
      </c>
      <c r="I4" s="23" t="s">
        <v>707</v>
      </c>
      <c r="J4" s="23" t="s">
        <v>708</v>
      </c>
      <c r="K4" s="23" t="s">
        <v>709</v>
      </c>
    </row>
    <row r="5" spans="1:11" ht="39.950000000000003" customHeight="1">
      <c r="A5" s="23"/>
      <c r="B5" s="23"/>
      <c r="C5" s="23"/>
      <c r="D5" s="3" t="s">
        <v>710</v>
      </c>
      <c r="E5" s="3" t="s">
        <v>711</v>
      </c>
      <c r="F5" s="3" t="s">
        <v>712</v>
      </c>
      <c r="G5" s="3" t="s">
        <v>713</v>
      </c>
      <c r="H5" s="23"/>
      <c r="I5" s="23"/>
      <c r="J5" s="23"/>
      <c r="K5" s="23"/>
    </row>
    <row r="6" spans="1:11" ht="20.100000000000001" customHeight="1">
      <c r="A6" s="3" t="s">
        <v>17</v>
      </c>
      <c r="B6" s="3" t="s">
        <v>19</v>
      </c>
      <c r="C6" s="3" t="s">
        <v>22</v>
      </c>
      <c r="D6" s="3" t="s">
        <v>25</v>
      </c>
      <c r="E6" s="3" t="s">
        <v>28</v>
      </c>
      <c r="F6" s="3" t="s">
        <v>31</v>
      </c>
      <c r="G6" s="3" t="s">
        <v>34</v>
      </c>
      <c r="H6" s="3" t="s">
        <v>37</v>
      </c>
      <c r="I6" s="3" t="s">
        <v>40</v>
      </c>
      <c r="J6" s="3" t="s">
        <v>43</v>
      </c>
      <c r="K6" s="3" t="s">
        <v>46</v>
      </c>
    </row>
    <row r="7" spans="1:11" ht="30" customHeight="1">
      <c r="A7" s="14" t="s">
        <v>659</v>
      </c>
      <c r="B7" s="15" t="s">
        <v>88</v>
      </c>
      <c r="C7" s="13">
        <f t="shared" ref="C7:C22" si="0">SUM(D7:K7)</f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30" customHeight="1">
      <c r="A8" s="4" t="s">
        <v>660</v>
      </c>
      <c r="B8" s="3" t="s">
        <v>266</v>
      </c>
      <c r="C8" s="5">
        <f t="shared" si="0"/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30" customHeight="1">
      <c r="A9" s="4" t="s">
        <v>661</v>
      </c>
      <c r="B9" s="3" t="s">
        <v>662</v>
      </c>
      <c r="C9" s="5">
        <f t="shared" si="0"/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30" customHeight="1">
      <c r="A10" s="4" t="s">
        <v>663</v>
      </c>
      <c r="B10" s="3" t="s">
        <v>378</v>
      </c>
      <c r="C10" s="5">
        <f t="shared" si="0"/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30" customHeight="1">
      <c r="A11" s="14" t="s">
        <v>664</v>
      </c>
      <c r="B11" s="15" t="s">
        <v>98</v>
      </c>
      <c r="C11" s="13">
        <f t="shared" si="0"/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30" customHeight="1">
      <c r="A12" s="4" t="s">
        <v>660</v>
      </c>
      <c r="B12" s="3" t="s">
        <v>271</v>
      </c>
      <c r="C12" s="5">
        <f t="shared" si="0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0" customHeight="1">
      <c r="A13" s="4" t="s">
        <v>661</v>
      </c>
      <c r="B13" s="3" t="s">
        <v>665</v>
      </c>
      <c r="C13" s="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30" customHeight="1">
      <c r="A14" s="4" t="s">
        <v>663</v>
      </c>
      <c r="B14" s="3" t="s">
        <v>666</v>
      </c>
      <c r="C14" s="5">
        <f t="shared" si="0"/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30" customHeight="1">
      <c r="A15" s="14" t="s">
        <v>667</v>
      </c>
      <c r="B15" s="15" t="s">
        <v>106</v>
      </c>
      <c r="C15" s="13">
        <f t="shared" si="0"/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30" customHeight="1">
      <c r="A16" s="4" t="s">
        <v>660</v>
      </c>
      <c r="B16" s="3" t="s">
        <v>188</v>
      </c>
      <c r="C16" s="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30" customHeight="1">
      <c r="A17" s="4" t="s">
        <v>661</v>
      </c>
      <c r="B17" s="3" t="s">
        <v>668</v>
      </c>
      <c r="C17" s="5">
        <f t="shared" si="0"/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30" customHeight="1">
      <c r="A18" s="4" t="s">
        <v>663</v>
      </c>
      <c r="B18" s="3" t="s">
        <v>190</v>
      </c>
      <c r="C18" s="5">
        <f t="shared" si="0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30" customHeight="1">
      <c r="A19" s="14" t="s">
        <v>669</v>
      </c>
      <c r="B19" s="15" t="s">
        <v>114</v>
      </c>
      <c r="C19" s="13">
        <f t="shared" si="0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30" customHeight="1">
      <c r="A20" s="4" t="s">
        <v>660</v>
      </c>
      <c r="B20" s="3" t="s">
        <v>203</v>
      </c>
      <c r="C20" s="5">
        <f t="shared" si="0"/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30" customHeight="1">
      <c r="A21" s="4" t="s">
        <v>661</v>
      </c>
      <c r="B21" s="3" t="s">
        <v>670</v>
      </c>
      <c r="C21" s="5">
        <f t="shared" si="0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30" customHeight="1">
      <c r="A22" s="4" t="s">
        <v>663</v>
      </c>
      <c r="B22" s="3" t="s">
        <v>671</v>
      </c>
      <c r="C22" s="5">
        <f t="shared" si="0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20.100000000000001" customHeight="1">
      <c r="A23" s="12" t="s">
        <v>119</v>
      </c>
      <c r="B23" s="15" t="s">
        <v>120</v>
      </c>
      <c r="C23" s="13">
        <f>VLOOKUP("1000",$B:$Z,2,0) + VLOOKUP("2000",$B:$Z,2,0) + VLOOKUP("3000",$B:$Z,2,0) + VLOOKUP("4000",$B:$Z,2,0)</f>
        <v>0</v>
      </c>
      <c r="D23" s="13">
        <f>VLOOKUP("1000",$B:$Z,3,0) + VLOOKUP("2000",$B:$Z,3,0) + VLOOKUP("3000",$B:$Z,3,0) + VLOOKUP("4000",$B:$Z,3,0)</f>
        <v>0</v>
      </c>
      <c r="E23" s="13">
        <f>VLOOKUP("1000",$B:$Z,4,0) + VLOOKUP("2000",$B:$Z,4,0) + VLOOKUP("3000",$B:$Z,4,0) + VLOOKUP("4000",$B:$Z,4,0)</f>
        <v>0</v>
      </c>
      <c r="F23" s="13">
        <f>VLOOKUP("1000",$B:$Z,5,0) + VLOOKUP("2000",$B:$Z,5,0) + VLOOKUP("3000",$B:$Z,5,0) + VLOOKUP("4000",$B:$Z,5,0)</f>
        <v>0</v>
      </c>
      <c r="G23" s="13">
        <f>VLOOKUP("1000",$B:$Z,6,0) + VLOOKUP("2000",$B:$Z,6,0) + VLOOKUP("3000",$B:$Z,6,0) + VLOOKUP("4000",$B:$Z,6,0)</f>
        <v>0</v>
      </c>
      <c r="H23" s="13">
        <f>VLOOKUP("1000",$B:$Z,7,0) + VLOOKUP("2000",$B:$Z,7,0) + VLOOKUP("3000",$B:$Z,7,0) + VLOOKUP("4000",$B:$Z,7,0)</f>
        <v>0</v>
      </c>
      <c r="I23" s="13">
        <f>VLOOKUP("1000",$B:$Z,8,0) + VLOOKUP("2000",$B:$Z,8,0) + VLOOKUP("3000",$B:$Z,8,0) + VLOOKUP("4000",$B:$Z,8,0)</f>
        <v>0</v>
      </c>
      <c r="J23" s="13">
        <f>VLOOKUP("1000",$B:$Z,9,0) + VLOOKUP("2000",$B:$Z,9,0) + VLOOKUP("3000",$B:$Z,9,0) + VLOOKUP("4000",$B:$Z,9,0)</f>
        <v>0</v>
      </c>
      <c r="K23" s="13">
        <f>VLOOKUP("1000",$B:$Z,10,0) + VLOOKUP("2000",$B:$Z,10,0) + VLOOKUP("3000",$B:$Z,10,0) + VLOOKUP("4000",$B:$Z,10,0)</f>
        <v>0</v>
      </c>
    </row>
  </sheetData>
  <mergeCells count="11">
    <mergeCell ref="A1:K1"/>
    <mergeCell ref="A2:A5"/>
    <mergeCell ref="B2:B5"/>
    <mergeCell ref="C2:C5"/>
    <mergeCell ref="D2:K2"/>
    <mergeCell ref="D3:K3"/>
    <mergeCell ref="D4:G4"/>
    <mergeCell ref="H4:H5"/>
    <mergeCell ref="I4:I5"/>
    <mergeCell ref="J4:J5"/>
    <mergeCell ref="K4:K5"/>
  </mergeCells>
  <phoneticPr fontId="0" type="noConversion"/>
  <pageMargins left="0.4" right="0.4" top="0.4" bottom="0.4" header="0.1" footer="0.1"/>
  <pageSetup paperSize="9" scale="48" fitToHeight="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1" t="s">
        <v>714</v>
      </c>
      <c r="B1" s="1"/>
      <c r="C1" s="1"/>
      <c r="D1" s="1"/>
      <c r="E1" s="1"/>
      <c r="F1" s="1"/>
      <c r="G1" s="1"/>
      <c r="H1" s="1"/>
      <c r="I1" s="1"/>
      <c r="J1" s="1"/>
    </row>
    <row r="2" spans="1:10" ht="50.1" customHeight="1">
      <c r="A2" s="1" t="s">
        <v>715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23" t="s">
        <v>166</v>
      </c>
      <c r="B3" s="23" t="s">
        <v>78</v>
      </c>
      <c r="C3" s="23" t="s">
        <v>716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84</v>
      </c>
      <c r="D4" s="23"/>
      <c r="E4" s="23" t="s">
        <v>214</v>
      </c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6"/>
      <c r="E5" s="23" t="s">
        <v>717</v>
      </c>
      <c r="F5" s="23"/>
      <c r="G5" s="23" t="s">
        <v>718</v>
      </c>
      <c r="H5" s="23"/>
      <c r="I5" s="23" t="s">
        <v>719</v>
      </c>
      <c r="J5" s="23"/>
    </row>
    <row r="6" spans="1:10" ht="30" customHeight="1">
      <c r="A6" s="23"/>
      <c r="B6" s="23"/>
      <c r="C6" s="3" t="s">
        <v>720</v>
      </c>
      <c r="D6" s="3" t="s">
        <v>721</v>
      </c>
      <c r="E6" s="3" t="s">
        <v>720</v>
      </c>
      <c r="F6" s="3" t="s">
        <v>721</v>
      </c>
      <c r="G6" s="3" t="s">
        <v>720</v>
      </c>
      <c r="H6" s="3" t="s">
        <v>721</v>
      </c>
      <c r="I6" s="3" t="s">
        <v>720</v>
      </c>
      <c r="J6" s="3" t="s">
        <v>721</v>
      </c>
    </row>
    <row r="7" spans="1:10" ht="20.100000000000001" customHeight="1">
      <c r="A7" s="3" t="s">
        <v>17</v>
      </c>
      <c r="B7" s="3" t="s">
        <v>19</v>
      </c>
      <c r="C7" s="3" t="s">
        <v>22</v>
      </c>
      <c r="D7" s="3" t="s">
        <v>25</v>
      </c>
      <c r="E7" s="3" t="s">
        <v>28</v>
      </c>
      <c r="F7" s="3" t="s">
        <v>31</v>
      </c>
      <c r="G7" s="3" t="s">
        <v>34</v>
      </c>
      <c r="H7" s="3" t="s">
        <v>37</v>
      </c>
      <c r="I7" s="3" t="s">
        <v>40</v>
      </c>
      <c r="J7" s="3" t="s">
        <v>43</v>
      </c>
    </row>
    <row r="8" spans="1:10" ht="30" customHeight="1">
      <c r="A8" s="14" t="s">
        <v>722</v>
      </c>
      <c r="B8" s="15" t="s">
        <v>88</v>
      </c>
      <c r="C8" s="13">
        <f t="shared" ref="C8:C49" si="0">E8+G8+I8</f>
        <v>19</v>
      </c>
      <c r="D8" s="13">
        <f t="shared" ref="D8:D49" si="1">F8+H8+J8</f>
        <v>18</v>
      </c>
      <c r="E8" s="13">
        <v>19</v>
      </c>
      <c r="F8" s="13">
        <v>18</v>
      </c>
      <c r="G8" s="13">
        <v>0</v>
      </c>
      <c r="H8" s="13">
        <v>0</v>
      </c>
      <c r="I8" s="13">
        <v>0</v>
      </c>
      <c r="J8" s="13">
        <v>0</v>
      </c>
    </row>
    <row r="9" spans="1:10" ht="30" customHeight="1">
      <c r="A9" s="4" t="s">
        <v>723</v>
      </c>
      <c r="B9" s="3" t="s">
        <v>266</v>
      </c>
      <c r="C9" s="5">
        <f t="shared" si="0"/>
        <v>6</v>
      </c>
      <c r="D9" s="5">
        <f t="shared" si="1"/>
        <v>6</v>
      </c>
      <c r="E9" s="5">
        <v>6</v>
      </c>
      <c r="F9" s="5">
        <v>6</v>
      </c>
      <c r="G9" s="5">
        <v>0</v>
      </c>
      <c r="H9" s="5">
        <v>0</v>
      </c>
      <c r="I9" s="5">
        <v>0</v>
      </c>
      <c r="J9" s="5">
        <v>0</v>
      </c>
    </row>
    <row r="10" spans="1:10" ht="30" customHeight="1">
      <c r="A10" s="4" t="s">
        <v>724</v>
      </c>
      <c r="B10" s="3" t="s">
        <v>725</v>
      </c>
      <c r="C10" s="5">
        <f t="shared" si="0"/>
        <v>1</v>
      </c>
      <c r="D10" s="5">
        <f t="shared" si="1"/>
        <v>1</v>
      </c>
      <c r="E10" s="5">
        <v>1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</row>
    <row r="11" spans="1:10" ht="30" customHeight="1">
      <c r="A11" s="4" t="s">
        <v>726</v>
      </c>
      <c r="B11" s="3" t="s">
        <v>727</v>
      </c>
      <c r="C11" s="5">
        <f t="shared" si="0"/>
        <v>10</v>
      </c>
      <c r="D11" s="5">
        <f t="shared" si="1"/>
        <v>0</v>
      </c>
      <c r="E11" s="5">
        <v>5</v>
      </c>
      <c r="F11" s="5">
        <v>0</v>
      </c>
      <c r="G11" s="5">
        <v>5</v>
      </c>
      <c r="H11" s="5">
        <v>0</v>
      </c>
      <c r="I11" s="5">
        <v>0</v>
      </c>
      <c r="J11" s="5">
        <v>0</v>
      </c>
    </row>
    <row r="12" spans="1:10" ht="30" customHeight="1">
      <c r="A12" s="4" t="s">
        <v>728</v>
      </c>
      <c r="B12" s="3" t="s">
        <v>729</v>
      </c>
      <c r="C12" s="5">
        <f t="shared" si="0"/>
        <v>0</v>
      </c>
      <c r="D12" s="5">
        <f t="shared" si="1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30" customHeight="1">
      <c r="A13" s="4" t="s">
        <v>730</v>
      </c>
      <c r="B13" s="3" t="s">
        <v>731</v>
      </c>
      <c r="C13" s="5">
        <f t="shared" si="0"/>
        <v>0</v>
      </c>
      <c r="D13" s="5">
        <f t="shared" si="1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30" customHeight="1">
      <c r="A14" s="4" t="s">
        <v>732</v>
      </c>
      <c r="B14" s="3" t="s">
        <v>733</v>
      </c>
      <c r="C14" s="5">
        <f t="shared" si="0"/>
        <v>0</v>
      </c>
      <c r="D14" s="5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30" customHeight="1">
      <c r="A15" s="4" t="s">
        <v>734</v>
      </c>
      <c r="B15" s="3" t="s">
        <v>735</v>
      </c>
      <c r="C15" s="5">
        <f t="shared" si="0"/>
        <v>0</v>
      </c>
      <c r="D15" s="5">
        <f t="shared" si="1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30" customHeight="1">
      <c r="A16" s="4" t="s">
        <v>736</v>
      </c>
      <c r="B16" s="3" t="s">
        <v>737</v>
      </c>
      <c r="C16" s="5">
        <f t="shared" si="0"/>
        <v>0</v>
      </c>
      <c r="D16" s="5">
        <f t="shared" si="1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ht="30" customHeight="1">
      <c r="A17" s="4" t="s">
        <v>738</v>
      </c>
      <c r="B17" s="3" t="s">
        <v>739</v>
      </c>
      <c r="C17" s="5">
        <f t="shared" si="0"/>
        <v>0</v>
      </c>
      <c r="D17" s="5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30" customHeight="1">
      <c r="A18" s="4" t="s">
        <v>740</v>
      </c>
      <c r="B18" s="3" t="s">
        <v>378</v>
      </c>
      <c r="C18" s="5">
        <f t="shared" si="0"/>
        <v>0</v>
      </c>
      <c r="D18" s="5">
        <f t="shared" si="1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30" customHeight="1">
      <c r="A19" s="4" t="s">
        <v>741</v>
      </c>
      <c r="B19" s="3" t="s">
        <v>742</v>
      </c>
      <c r="C19" s="5">
        <f t="shared" si="0"/>
        <v>3</v>
      </c>
      <c r="D19" s="5">
        <f t="shared" si="1"/>
        <v>3</v>
      </c>
      <c r="E19" s="5">
        <v>3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</row>
    <row r="20" spans="1:10" ht="30" customHeight="1">
      <c r="A20" s="4" t="s">
        <v>743</v>
      </c>
      <c r="B20" s="3" t="s">
        <v>744</v>
      </c>
      <c r="C20" s="5">
        <f t="shared" si="0"/>
        <v>0</v>
      </c>
      <c r="D20" s="5">
        <f t="shared" si="1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30" customHeight="1">
      <c r="A21" s="4" t="s">
        <v>745</v>
      </c>
      <c r="B21" s="3" t="s">
        <v>94</v>
      </c>
      <c r="C21" s="5">
        <f t="shared" si="0"/>
        <v>2</v>
      </c>
      <c r="D21" s="5">
        <f t="shared" si="1"/>
        <v>1</v>
      </c>
      <c r="E21" s="5">
        <v>2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</row>
    <row r="22" spans="1:10" ht="30" customHeight="1">
      <c r="A22" s="4" t="s">
        <v>746</v>
      </c>
      <c r="B22" s="3" t="s">
        <v>747</v>
      </c>
      <c r="C22" s="5">
        <f t="shared" si="0"/>
        <v>8</v>
      </c>
      <c r="D22" s="5">
        <f t="shared" si="1"/>
        <v>8</v>
      </c>
      <c r="E22" s="5">
        <v>8</v>
      </c>
      <c r="F22" s="5">
        <v>8</v>
      </c>
      <c r="G22" s="5">
        <v>0</v>
      </c>
      <c r="H22" s="5">
        <v>0</v>
      </c>
      <c r="I22" s="5">
        <v>0</v>
      </c>
      <c r="J22" s="5">
        <v>0</v>
      </c>
    </row>
    <row r="23" spans="1:10" ht="30" customHeight="1">
      <c r="A23" s="4" t="s">
        <v>748</v>
      </c>
      <c r="B23" s="3" t="s">
        <v>749</v>
      </c>
      <c r="C23" s="5">
        <f t="shared" si="0"/>
        <v>0</v>
      </c>
      <c r="D23" s="5">
        <f t="shared" si="1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30" customHeight="1">
      <c r="A24" s="4" t="s">
        <v>750</v>
      </c>
      <c r="B24" s="3" t="s">
        <v>751</v>
      </c>
      <c r="C24" s="5">
        <f t="shared" si="0"/>
        <v>0</v>
      </c>
      <c r="D24" s="5">
        <f t="shared" si="1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30" customHeight="1">
      <c r="A25" s="4" t="s">
        <v>752</v>
      </c>
      <c r="B25" s="3" t="s">
        <v>753</v>
      </c>
      <c r="C25" s="5">
        <f t="shared" si="0"/>
        <v>0</v>
      </c>
      <c r="D25" s="5">
        <f t="shared" si="1"/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30" customHeight="1">
      <c r="A26" s="14" t="s">
        <v>754</v>
      </c>
      <c r="B26" s="15" t="s">
        <v>98</v>
      </c>
      <c r="C26" s="13">
        <f t="shared" si="0"/>
        <v>0</v>
      </c>
      <c r="D26" s="13">
        <f t="shared" si="1"/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ht="30" customHeight="1">
      <c r="A27" s="4" t="s">
        <v>755</v>
      </c>
      <c r="B27" s="3" t="s">
        <v>271</v>
      </c>
      <c r="C27" s="5">
        <f t="shared" si="0"/>
        <v>0</v>
      </c>
      <c r="D27" s="5">
        <f t="shared" si="1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30" customHeight="1">
      <c r="A28" s="4" t="s">
        <v>756</v>
      </c>
      <c r="B28" s="3" t="s">
        <v>757</v>
      </c>
      <c r="C28" s="5">
        <f t="shared" si="0"/>
        <v>0</v>
      </c>
      <c r="D28" s="5">
        <f t="shared" si="1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30" customHeight="1">
      <c r="A29" s="4" t="s">
        <v>758</v>
      </c>
      <c r="B29" s="3" t="s">
        <v>759</v>
      </c>
      <c r="C29" s="5">
        <f t="shared" si="0"/>
        <v>0</v>
      </c>
      <c r="D29" s="5">
        <f t="shared" si="1"/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30" customHeight="1">
      <c r="A30" s="4" t="s">
        <v>760</v>
      </c>
      <c r="B30" s="3" t="s">
        <v>761</v>
      </c>
      <c r="C30" s="5">
        <f t="shared" si="0"/>
        <v>0</v>
      </c>
      <c r="D30" s="5">
        <f t="shared" si="1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30" customHeight="1">
      <c r="A31" s="4" t="s">
        <v>762</v>
      </c>
      <c r="B31" s="3" t="s">
        <v>763</v>
      </c>
      <c r="C31" s="5">
        <f t="shared" si="0"/>
        <v>0</v>
      </c>
      <c r="D31" s="5">
        <f t="shared" si="1"/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30" customHeight="1">
      <c r="A32" s="4" t="s">
        <v>764</v>
      </c>
      <c r="B32" s="3" t="s">
        <v>765</v>
      </c>
      <c r="C32" s="5">
        <f t="shared" si="0"/>
        <v>0</v>
      </c>
      <c r="D32" s="5">
        <f t="shared" si="1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ht="30" customHeight="1">
      <c r="A33" s="4" t="s">
        <v>766</v>
      </c>
      <c r="B33" s="3" t="s">
        <v>666</v>
      </c>
      <c r="C33" s="5">
        <f t="shared" si="0"/>
        <v>0</v>
      </c>
      <c r="D33" s="5">
        <f t="shared" si="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ht="30" customHeight="1">
      <c r="A34" s="4" t="s">
        <v>767</v>
      </c>
      <c r="B34" s="3" t="s">
        <v>768</v>
      </c>
      <c r="C34" s="5">
        <f t="shared" si="0"/>
        <v>0</v>
      </c>
      <c r="D34" s="5">
        <f t="shared" si="1"/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30" customHeight="1">
      <c r="A35" s="4" t="s">
        <v>769</v>
      </c>
      <c r="B35" s="3" t="s">
        <v>770</v>
      </c>
      <c r="C35" s="5">
        <f t="shared" si="0"/>
        <v>0</v>
      </c>
      <c r="D35" s="5">
        <f t="shared" si="1"/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ht="30" customHeight="1">
      <c r="A36" s="4" t="s">
        <v>771</v>
      </c>
      <c r="B36" s="3" t="s">
        <v>772</v>
      </c>
      <c r="C36" s="5">
        <f t="shared" si="0"/>
        <v>0</v>
      </c>
      <c r="D36" s="5">
        <f t="shared" si="1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0" customHeight="1">
      <c r="A37" s="4" t="s">
        <v>773</v>
      </c>
      <c r="B37" s="3" t="s">
        <v>774</v>
      </c>
      <c r="C37" s="5">
        <f t="shared" si="0"/>
        <v>0</v>
      </c>
      <c r="D37" s="5">
        <f t="shared" si="1"/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30" customHeight="1">
      <c r="A38" s="4" t="s">
        <v>775</v>
      </c>
      <c r="B38" s="3" t="s">
        <v>776</v>
      </c>
      <c r="C38" s="5">
        <f t="shared" si="0"/>
        <v>0</v>
      </c>
      <c r="D38" s="5">
        <f t="shared" si="1"/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30" customHeight="1">
      <c r="A39" s="4" t="s">
        <v>777</v>
      </c>
      <c r="B39" s="3" t="s">
        <v>778</v>
      </c>
      <c r="C39" s="5">
        <f t="shared" si="0"/>
        <v>0</v>
      </c>
      <c r="D39" s="5">
        <f t="shared" si="1"/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30" customHeight="1">
      <c r="A40" s="14" t="s">
        <v>779</v>
      </c>
      <c r="B40" s="15" t="s">
        <v>106</v>
      </c>
      <c r="C40" s="13">
        <f t="shared" si="0"/>
        <v>0</v>
      </c>
      <c r="D40" s="13">
        <f t="shared" si="1"/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</row>
    <row r="41" spans="1:10" ht="30" customHeight="1">
      <c r="A41" s="4" t="s">
        <v>780</v>
      </c>
      <c r="B41" s="3" t="s">
        <v>188</v>
      </c>
      <c r="C41" s="5">
        <f t="shared" si="0"/>
        <v>0</v>
      </c>
      <c r="D41" s="5">
        <f t="shared" si="1"/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30" customHeight="1">
      <c r="A42" s="4" t="s">
        <v>781</v>
      </c>
      <c r="B42" s="3" t="s">
        <v>190</v>
      </c>
      <c r="C42" s="5">
        <f t="shared" si="0"/>
        <v>0</v>
      </c>
      <c r="D42" s="5">
        <f t="shared" si="1"/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30" customHeight="1">
      <c r="A43" s="4" t="s">
        <v>782</v>
      </c>
      <c r="B43" s="3" t="s">
        <v>192</v>
      </c>
      <c r="C43" s="5">
        <f t="shared" si="0"/>
        <v>0</v>
      </c>
      <c r="D43" s="5">
        <f t="shared" si="1"/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30" customHeight="1">
      <c r="A44" s="4" t="s">
        <v>783</v>
      </c>
      <c r="B44" s="3" t="s">
        <v>194</v>
      </c>
      <c r="C44" s="5">
        <f t="shared" si="0"/>
        <v>0</v>
      </c>
      <c r="D44" s="5">
        <f t="shared" si="1"/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ht="30" customHeight="1">
      <c r="A45" s="4" t="s">
        <v>784</v>
      </c>
      <c r="B45" s="3" t="s">
        <v>110</v>
      </c>
      <c r="C45" s="5">
        <f t="shared" si="0"/>
        <v>0</v>
      </c>
      <c r="D45" s="5">
        <f t="shared" si="1"/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ht="30" customHeight="1">
      <c r="A46" s="4" t="s">
        <v>785</v>
      </c>
      <c r="B46" s="3" t="s">
        <v>786</v>
      </c>
      <c r="C46" s="5">
        <f t="shared" si="0"/>
        <v>0</v>
      </c>
      <c r="D46" s="5">
        <f t="shared" si="1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30" customHeight="1">
      <c r="A47" s="4" t="s">
        <v>787</v>
      </c>
      <c r="B47" s="3" t="s">
        <v>788</v>
      </c>
      <c r="C47" s="5">
        <f t="shared" si="0"/>
        <v>0</v>
      </c>
      <c r="D47" s="5">
        <f t="shared" si="1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30" customHeight="1">
      <c r="A48" s="4" t="s">
        <v>789</v>
      </c>
      <c r="B48" s="3" t="s">
        <v>790</v>
      </c>
      <c r="C48" s="5">
        <f t="shared" si="0"/>
        <v>0</v>
      </c>
      <c r="D48" s="5">
        <f t="shared" si="1"/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30" customHeight="1">
      <c r="A49" s="4" t="s">
        <v>791</v>
      </c>
      <c r="B49" s="3" t="s">
        <v>792</v>
      </c>
      <c r="C49" s="5">
        <f t="shared" si="0"/>
        <v>0</v>
      </c>
      <c r="D49" s="5">
        <f t="shared" si="1"/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20.100000000000001" customHeight="1">
      <c r="A50" s="12" t="s">
        <v>119</v>
      </c>
      <c r="B50" s="15" t="s">
        <v>120</v>
      </c>
      <c r="C50" s="13">
        <f>VLOOKUP("1000",B:U,2,0) + VLOOKUP("2000",B:U,2,0) + VLOOKUP("3000",B:U,2,0)</f>
        <v>19</v>
      </c>
      <c r="D50" s="13">
        <f>VLOOKUP("1000",B:U,3,0) + VLOOKUP("2000",B:U,3,0) + VLOOKUP("3000",B:U,3,0)</f>
        <v>18</v>
      </c>
      <c r="E50" s="13">
        <f>VLOOKUP("1000",B:U,4,0) + VLOOKUP("2000",B:U,4,0) + VLOOKUP("3000",B:U,4,0)</f>
        <v>19</v>
      </c>
      <c r="F50" s="13">
        <f>VLOOKUP("1000",B:U,5,0) + VLOOKUP("2000",B:U,5,0) + VLOOKUP("3000",B:U,5,0)</f>
        <v>18</v>
      </c>
      <c r="G50" s="13">
        <f>VLOOKUP("1000",B:U,6,0) + VLOOKUP("2000",B:U,6,0) + VLOOKUP("3000",B:U,6,0)</f>
        <v>0</v>
      </c>
      <c r="H50" s="13">
        <f>VLOOKUP("1000",B:U,7,0) + VLOOKUP("2000",B:U,7,0) + VLOOKUP("3000",B:U,7,0)</f>
        <v>0</v>
      </c>
      <c r="I50" s="13">
        <f>VLOOKUP("1000",B:U,8,0) + VLOOKUP("2000",B:U,8,0) + VLOOKUP("3000",B:U,8,0)</f>
        <v>0</v>
      </c>
      <c r="J50" s="13">
        <f>VLOOKUP("1000",B:U,9,0) + VLOOKUP("2000",B:U,9,0) + VLOOKUP("3000",B:U,9,0)</f>
        <v>0</v>
      </c>
    </row>
  </sheetData>
  <sheetProtection sheet="1" objects="1" scenarios="1"/>
  <mergeCells count="10">
    <mergeCell ref="A1:J1"/>
    <mergeCell ref="A2:J2"/>
    <mergeCell ref="A3:A6"/>
    <mergeCell ref="B3:B6"/>
    <mergeCell ref="C3:J3"/>
    <mergeCell ref="C4:D5"/>
    <mergeCell ref="E4:J4"/>
    <mergeCell ref="E5:F5"/>
    <mergeCell ref="G5:H5"/>
    <mergeCell ref="I5:J5"/>
  </mergeCells>
  <phoneticPr fontId="0" type="noConversion"/>
  <pageMargins left="0.4" right="0.4" top="0.4" bottom="0.4" header="0.1" footer="0.1"/>
  <pageSetup paperSize="9" scale="52" fitToHeight="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1" t="s">
        <v>793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3" t="s">
        <v>166</v>
      </c>
      <c r="B2" s="23" t="s">
        <v>78</v>
      </c>
      <c r="C2" s="23" t="s">
        <v>471</v>
      </c>
      <c r="D2" s="23"/>
      <c r="E2" s="23"/>
      <c r="F2" s="23"/>
      <c r="G2" s="23" t="s">
        <v>565</v>
      </c>
      <c r="H2" s="23"/>
      <c r="I2" s="23"/>
      <c r="J2" s="23"/>
      <c r="K2" s="23"/>
    </row>
    <row r="3" spans="1:11" ht="30" customHeight="1">
      <c r="A3" s="23"/>
      <c r="B3" s="23"/>
      <c r="C3" s="23" t="s">
        <v>84</v>
      </c>
      <c r="D3" s="23" t="s">
        <v>214</v>
      </c>
      <c r="E3" s="23"/>
      <c r="F3" s="23"/>
      <c r="G3" s="23" t="s">
        <v>84</v>
      </c>
      <c r="H3" s="23" t="s">
        <v>214</v>
      </c>
      <c r="I3" s="23"/>
      <c r="J3" s="23"/>
      <c r="K3" s="23"/>
    </row>
    <row r="4" spans="1:11" ht="30" customHeight="1">
      <c r="A4" s="23"/>
      <c r="B4" s="23"/>
      <c r="C4" s="23"/>
      <c r="D4" s="3" t="s">
        <v>474</v>
      </c>
      <c r="E4" s="3" t="s">
        <v>475</v>
      </c>
      <c r="F4" s="3" t="s">
        <v>584</v>
      </c>
      <c r="G4" s="23"/>
      <c r="H4" s="3" t="s">
        <v>567</v>
      </c>
      <c r="I4" s="3" t="s">
        <v>794</v>
      </c>
      <c r="J4" s="3" t="s">
        <v>795</v>
      </c>
      <c r="K4" s="3" t="s">
        <v>796</v>
      </c>
    </row>
    <row r="5" spans="1:11" ht="20.100000000000001" customHeight="1">
      <c r="A5" s="3" t="s">
        <v>17</v>
      </c>
      <c r="B5" s="3" t="s">
        <v>19</v>
      </c>
      <c r="C5" s="3" t="s">
        <v>22</v>
      </c>
      <c r="D5" s="3" t="s">
        <v>25</v>
      </c>
      <c r="E5" s="3" t="s">
        <v>28</v>
      </c>
      <c r="F5" s="3" t="s">
        <v>31</v>
      </c>
      <c r="G5" s="3" t="s">
        <v>34</v>
      </c>
      <c r="H5" s="3" t="s">
        <v>37</v>
      </c>
      <c r="I5" s="3" t="s">
        <v>40</v>
      </c>
      <c r="J5" s="3" t="s">
        <v>43</v>
      </c>
      <c r="K5" s="3" t="s">
        <v>46</v>
      </c>
    </row>
    <row r="6" spans="1:11" ht="30" customHeight="1">
      <c r="A6" s="14" t="s">
        <v>722</v>
      </c>
      <c r="B6" s="15" t="s">
        <v>88</v>
      </c>
      <c r="C6" s="13">
        <f t="shared" ref="C6:C47" si="0">D6+E6+F6</f>
        <v>0</v>
      </c>
      <c r="D6" s="13">
        <v>0</v>
      </c>
      <c r="E6" s="13">
        <v>0</v>
      </c>
      <c r="F6" s="13">
        <v>0</v>
      </c>
      <c r="G6" s="13">
        <f t="shared" ref="G6:G47" si="1">H6+I6+J6+K6</f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30" customHeight="1">
      <c r="A7" s="4" t="s">
        <v>723</v>
      </c>
      <c r="B7" s="3" t="s">
        <v>266</v>
      </c>
      <c r="C7" s="5">
        <f t="shared" si="0"/>
        <v>0</v>
      </c>
      <c r="D7" s="5">
        <v>0</v>
      </c>
      <c r="E7" s="5">
        <v>0</v>
      </c>
      <c r="F7" s="5">
        <v>0</v>
      </c>
      <c r="G7" s="5">
        <f t="shared" si="1"/>
        <v>0</v>
      </c>
      <c r="H7" s="5">
        <v>0</v>
      </c>
      <c r="I7" s="5">
        <v>0</v>
      </c>
      <c r="J7" s="5">
        <v>0</v>
      </c>
      <c r="K7" s="5">
        <v>0</v>
      </c>
    </row>
    <row r="8" spans="1:11" ht="30" customHeight="1">
      <c r="A8" s="4" t="s">
        <v>724</v>
      </c>
      <c r="B8" s="3" t="s">
        <v>725</v>
      </c>
      <c r="C8" s="5">
        <f t="shared" si="0"/>
        <v>0</v>
      </c>
      <c r="D8" s="5">
        <v>0</v>
      </c>
      <c r="E8" s="5">
        <v>0</v>
      </c>
      <c r="F8" s="5">
        <v>0</v>
      </c>
      <c r="G8" s="5">
        <f t="shared" si="1"/>
        <v>0</v>
      </c>
      <c r="H8" s="5">
        <v>0</v>
      </c>
      <c r="I8" s="5">
        <v>0</v>
      </c>
      <c r="J8" s="5">
        <v>0</v>
      </c>
      <c r="K8" s="5">
        <v>0</v>
      </c>
    </row>
    <row r="9" spans="1:11" ht="30" customHeight="1">
      <c r="A9" s="4" t="s">
        <v>726</v>
      </c>
      <c r="B9" s="3" t="s">
        <v>727</v>
      </c>
      <c r="C9" s="5">
        <f t="shared" si="0"/>
        <v>0</v>
      </c>
      <c r="D9" s="5">
        <v>0</v>
      </c>
      <c r="E9" s="5">
        <v>0</v>
      </c>
      <c r="F9" s="5">
        <v>0</v>
      </c>
      <c r="G9" s="5">
        <f t="shared" si="1"/>
        <v>0</v>
      </c>
      <c r="H9" s="5">
        <v>0</v>
      </c>
      <c r="I9" s="5">
        <v>0</v>
      </c>
      <c r="J9" s="5">
        <v>0</v>
      </c>
      <c r="K9" s="5">
        <v>0</v>
      </c>
    </row>
    <row r="10" spans="1:11" ht="30" customHeight="1">
      <c r="A10" s="4" t="s">
        <v>728</v>
      </c>
      <c r="B10" s="3" t="s">
        <v>729</v>
      </c>
      <c r="C10" s="5">
        <f t="shared" si="0"/>
        <v>0</v>
      </c>
      <c r="D10" s="5">
        <v>0</v>
      </c>
      <c r="E10" s="5">
        <v>0</v>
      </c>
      <c r="F10" s="5">
        <v>0</v>
      </c>
      <c r="G10" s="5">
        <f t="shared" si="1"/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30" customHeight="1">
      <c r="A11" s="4" t="s">
        <v>730</v>
      </c>
      <c r="B11" s="3" t="s">
        <v>731</v>
      </c>
      <c r="C11" s="5">
        <f t="shared" si="0"/>
        <v>0</v>
      </c>
      <c r="D11" s="5">
        <v>0</v>
      </c>
      <c r="E11" s="5">
        <v>0</v>
      </c>
      <c r="F11" s="5">
        <v>0</v>
      </c>
      <c r="G11" s="5">
        <f t="shared" si="1"/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30" customHeight="1">
      <c r="A12" s="4" t="s">
        <v>732</v>
      </c>
      <c r="B12" s="3" t="s">
        <v>733</v>
      </c>
      <c r="C12" s="5">
        <f t="shared" si="0"/>
        <v>0</v>
      </c>
      <c r="D12" s="5">
        <v>0</v>
      </c>
      <c r="E12" s="5">
        <v>0</v>
      </c>
      <c r="F12" s="5">
        <v>0</v>
      </c>
      <c r="G12" s="5">
        <f t="shared" si="1"/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0" customHeight="1">
      <c r="A13" s="4" t="s">
        <v>734</v>
      </c>
      <c r="B13" s="3" t="s">
        <v>735</v>
      </c>
      <c r="C13" s="5">
        <f t="shared" si="0"/>
        <v>0</v>
      </c>
      <c r="D13" s="5">
        <v>0</v>
      </c>
      <c r="E13" s="5">
        <v>0</v>
      </c>
      <c r="F13" s="5">
        <v>0</v>
      </c>
      <c r="G13" s="5">
        <f t="shared" si="1"/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30" customHeight="1">
      <c r="A14" s="4" t="s">
        <v>736</v>
      </c>
      <c r="B14" s="3" t="s">
        <v>737</v>
      </c>
      <c r="C14" s="5">
        <f t="shared" si="0"/>
        <v>0</v>
      </c>
      <c r="D14" s="5">
        <v>0</v>
      </c>
      <c r="E14" s="5">
        <v>0</v>
      </c>
      <c r="F14" s="5">
        <v>0</v>
      </c>
      <c r="G14" s="5">
        <f t="shared" si="1"/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30" customHeight="1">
      <c r="A15" s="4" t="s">
        <v>738</v>
      </c>
      <c r="B15" s="3" t="s">
        <v>739</v>
      </c>
      <c r="C15" s="5">
        <f t="shared" si="0"/>
        <v>0</v>
      </c>
      <c r="D15" s="5">
        <v>0</v>
      </c>
      <c r="E15" s="5">
        <v>0</v>
      </c>
      <c r="F15" s="5">
        <v>0</v>
      </c>
      <c r="G15" s="5">
        <f t="shared" si="1"/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30" customHeight="1">
      <c r="A16" s="4" t="s">
        <v>740</v>
      </c>
      <c r="B16" s="3" t="s">
        <v>378</v>
      </c>
      <c r="C16" s="5">
        <f t="shared" si="0"/>
        <v>0</v>
      </c>
      <c r="D16" s="5">
        <v>0</v>
      </c>
      <c r="E16" s="5">
        <v>0</v>
      </c>
      <c r="F16" s="5">
        <v>0</v>
      </c>
      <c r="G16" s="5">
        <f t="shared" si="1"/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30" customHeight="1">
      <c r="A17" s="4" t="s">
        <v>741</v>
      </c>
      <c r="B17" s="3" t="s">
        <v>742</v>
      </c>
      <c r="C17" s="5">
        <f t="shared" si="0"/>
        <v>0</v>
      </c>
      <c r="D17" s="5">
        <v>0</v>
      </c>
      <c r="E17" s="5">
        <v>0</v>
      </c>
      <c r="F17" s="5">
        <v>0</v>
      </c>
      <c r="G17" s="5">
        <f t="shared" si="1"/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30" customHeight="1">
      <c r="A18" s="4" t="s">
        <v>743</v>
      </c>
      <c r="B18" s="3" t="s">
        <v>744</v>
      </c>
      <c r="C18" s="5">
        <f t="shared" si="0"/>
        <v>0</v>
      </c>
      <c r="D18" s="5">
        <v>0</v>
      </c>
      <c r="E18" s="5">
        <v>0</v>
      </c>
      <c r="F18" s="5">
        <v>0</v>
      </c>
      <c r="G18" s="5">
        <f t="shared" si="1"/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30" customHeight="1">
      <c r="A19" s="4" t="s">
        <v>745</v>
      </c>
      <c r="B19" s="3" t="s">
        <v>94</v>
      </c>
      <c r="C19" s="5">
        <f t="shared" si="0"/>
        <v>0</v>
      </c>
      <c r="D19" s="5">
        <v>0</v>
      </c>
      <c r="E19" s="5">
        <v>0</v>
      </c>
      <c r="F19" s="5">
        <v>0</v>
      </c>
      <c r="G19" s="5">
        <f t="shared" si="1"/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30" customHeight="1">
      <c r="A20" s="4" t="s">
        <v>746</v>
      </c>
      <c r="B20" s="3" t="s">
        <v>747</v>
      </c>
      <c r="C20" s="5">
        <f t="shared" si="0"/>
        <v>0</v>
      </c>
      <c r="D20" s="5">
        <v>0</v>
      </c>
      <c r="E20" s="5">
        <v>0</v>
      </c>
      <c r="F20" s="5">
        <v>0</v>
      </c>
      <c r="G20" s="5">
        <f t="shared" si="1"/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30" customHeight="1">
      <c r="A21" s="4" t="s">
        <v>748</v>
      </c>
      <c r="B21" s="3" t="s">
        <v>749</v>
      </c>
      <c r="C21" s="5">
        <f t="shared" si="0"/>
        <v>0</v>
      </c>
      <c r="D21" s="5">
        <v>0</v>
      </c>
      <c r="E21" s="5">
        <v>0</v>
      </c>
      <c r="F21" s="5">
        <v>0</v>
      </c>
      <c r="G21" s="5">
        <f t="shared" si="1"/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30" customHeight="1">
      <c r="A22" s="4" t="s">
        <v>750</v>
      </c>
      <c r="B22" s="3" t="s">
        <v>751</v>
      </c>
      <c r="C22" s="5">
        <f t="shared" si="0"/>
        <v>0</v>
      </c>
      <c r="D22" s="5">
        <v>0</v>
      </c>
      <c r="E22" s="5">
        <v>0</v>
      </c>
      <c r="F22" s="5">
        <v>0</v>
      </c>
      <c r="G22" s="5">
        <f t="shared" si="1"/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30" customHeight="1">
      <c r="A23" s="4" t="s">
        <v>752</v>
      </c>
      <c r="B23" s="3" t="s">
        <v>753</v>
      </c>
      <c r="C23" s="5">
        <f t="shared" si="0"/>
        <v>0</v>
      </c>
      <c r="D23" s="5">
        <v>0</v>
      </c>
      <c r="E23" s="5">
        <v>0</v>
      </c>
      <c r="F23" s="5">
        <v>0</v>
      </c>
      <c r="G23" s="5">
        <f t="shared" si="1"/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30" customHeight="1">
      <c r="A24" s="14" t="s">
        <v>754</v>
      </c>
      <c r="B24" s="15" t="s">
        <v>98</v>
      </c>
      <c r="C24" s="13">
        <f t="shared" si="0"/>
        <v>0</v>
      </c>
      <c r="D24" s="13">
        <v>0</v>
      </c>
      <c r="E24" s="13">
        <v>0</v>
      </c>
      <c r="F24" s="13">
        <v>0</v>
      </c>
      <c r="G24" s="13">
        <f t="shared" si="1"/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30" customHeight="1">
      <c r="A25" s="4" t="s">
        <v>755</v>
      </c>
      <c r="B25" s="3" t="s">
        <v>271</v>
      </c>
      <c r="C25" s="5">
        <f t="shared" si="0"/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30" customHeight="1">
      <c r="A26" s="4" t="s">
        <v>756</v>
      </c>
      <c r="B26" s="3" t="s">
        <v>757</v>
      </c>
      <c r="C26" s="5">
        <f t="shared" si="0"/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30" customHeight="1">
      <c r="A27" s="4" t="s">
        <v>758</v>
      </c>
      <c r="B27" s="3" t="s">
        <v>759</v>
      </c>
      <c r="C27" s="5">
        <f t="shared" si="0"/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30" customHeight="1">
      <c r="A28" s="4" t="s">
        <v>760</v>
      </c>
      <c r="B28" s="3" t="s">
        <v>761</v>
      </c>
      <c r="C28" s="5">
        <f t="shared" si="0"/>
        <v>0</v>
      </c>
      <c r="D28" s="5">
        <v>0</v>
      </c>
      <c r="E28" s="5">
        <v>0</v>
      </c>
      <c r="F28" s="5">
        <v>0</v>
      </c>
      <c r="G28" s="5">
        <f t="shared" si="1"/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30" customHeight="1">
      <c r="A29" s="4" t="s">
        <v>762</v>
      </c>
      <c r="B29" s="3" t="s">
        <v>763</v>
      </c>
      <c r="C29" s="5">
        <f t="shared" si="0"/>
        <v>0</v>
      </c>
      <c r="D29" s="5">
        <v>0</v>
      </c>
      <c r="E29" s="5">
        <v>0</v>
      </c>
      <c r="F29" s="5">
        <v>0</v>
      </c>
      <c r="G29" s="5">
        <f t="shared" si="1"/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30" customHeight="1">
      <c r="A30" s="4" t="s">
        <v>764</v>
      </c>
      <c r="B30" s="3" t="s">
        <v>765</v>
      </c>
      <c r="C30" s="5">
        <f t="shared" si="0"/>
        <v>0</v>
      </c>
      <c r="D30" s="5">
        <v>0</v>
      </c>
      <c r="E30" s="5">
        <v>0</v>
      </c>
      <c r="F30" s="5">
        <v>0</v>
      </c>
      <c r="G30" s="5">
        <f t="shared" si="1"/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30" customHeight="1">
      <c r="A31" s="4" t="s">
        <v>766</v>
      </c>
      <c r="B31" s="3" t="s">
        <v>666</v>
      </c>
      <c r="C31" s="5">
        <f t="shared" si="0"/>
        <v>0</v>
      </c>
      <c r="D31" s="5">
        <v>0</v>
      </c>
      <c r="E31" s="5">
        <v>0</v>
      </c>
      <c r="F31" s="5">
        <v>0</v>
      </c>
      <c r="G31" s="5">
        <f t="shared" si="1"/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30" customHeight="1">
      <c r="A32" s="4" t="s">
        <v>767</v>
      </c>
      <c r="B32" s="3" t="s">
        <v>768</v>
      </c>
      <c r="C32" s="5">
        <f t="shared" si="0"/>
        <v>0</v>
      </c>
      <c r="D32" s="5">
        <v>0</v>
      </c>
      <c r="E32" s="5">
        <v>0</v>
      </c>
      <c r="F32" s="5">
        <v>0</v>
      </c>
      <c r="G32" s="5">
        <f t="shared" si="1"/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30" customHeight="1">
      <c r="A33" s="4" t="s">
        <v>769</v>
      </c>
      <c r="B33" s="3" t="s">
        <v>770</v>
      </c>
      <c r="C33" s="5">
        <f t="shared" si="0"/>
        <v>0</v>
      </c>
      <c r="D33" s="5">
        <v>0</v>
      </c>
      <c r="E33" s="5">
        <v>0</v>
      </c>
      <c r="F33" s="5">
        <v>0</v>
      </c>
      <c r="G33" s="5">
        <f t="shared" si="1"/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30" customHeight="1">
      <c r="A34" s="4" t="s">
        <v>771</v>
      </c>
      <c r="B34" s="3" t="s">
        <v>772</v>
      </c>
      <c r="C34" s="5">
        <f t="shared" si="0"/>
        <v>0</v>
      </c>
      <c r="D34" s="5">
        <v>0</v>
      </c>
      <c r="E34" s="5">
        <v>0</v>
      </c>
      <c r="F34" s="5">
        <v>0</v>
      </c>
      <c r="G34" s="5">
        <f t="shared" si="1"/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30" customHeight="1">
      <c r="A35" s="4" t="s">
        <v>773</v>
      </c>
      <c r="B35" s="3" t="s">
        <v>774</v>
      </c>
      <c r="C35" s="5">
        <f t="shared" si="0"/>
        <v>0</v>
      </c>
      <c r="D35" s="5">
        <v>0</v>
      </c>
      <c r="E35" s="5">
        <v>0</v>
      </c>
      <c r="F35" s="5">
        <v>0</v>
      </c>
      <c r="G35" s="5">
        <f t="shared" si="1"/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30" customHeight="1">
      <c r="A36" s="4" t="s">
        <v>775</v>
      </c>
      <c r="B36" s="3" t="s">
        <v>776</v>
      </c>
      <c r="C36" s="5">
        <f t="shared" si="0"/>
        <v>0</v>
      </c>
      <c r="D36" s="5">
        <v>0</v>
      </c>
      <c r="E36" s="5">
        <v>0</v>
      </c>
      <c r="F36" s="5">
        <v>0</v>
      </c>
      <c r="G36" s="5">
        <f t="shared" si="1"/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30" customHeight="1">
      <c r="A37" s="4" t="s">
        <v>777</v>
      </c>
      <c r="B37" s="3" t="s">
        <v>778</v>
      </c>
      <c r="C37" s="5">
        <f t="shared" si="0"/>
        <v>0</v>
      </c>
      <c r="D37" s="5">
        <v>0</v>
      </c>
      <c r="E37" s="5">
        <v>0</v>
      </c>
      <c r="F37" s="5">
        <v>0</v>
      </c>
      <c r="G37" s="5">
        <f t="shared" si="1"/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30" customHeight="1">
      <c r="A38" s="14" t="s">
        <v>779</v>
      </c>
      <c r="B38" s="15" t="s">
        <v>106</v>
      </c>
      <c r="C38" s="13">
        <f t="shared" si="0"/>
        <v>0</v>
      </c>
      <c r="D38" s="13">
        <v>0</v>
      </c>
      <c r="E38" s="13">
        <v>0</v>
      </c>
      <c r="F38" s="13">
        <v>0</v>
      </c>
      <c r="G38" s="13">
        <f t="shared" si="1"/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30" customHeight="1">
      <c r="A39" s="4" t="s">
        <v>780</v>
      </c>
      <c r="B39" s="3" t="s">
        <v>188</v>
      </c>
      <c r="C39" s="5">
        <f t="shared" si="0"/>
        <v>0</v>
      </c>
      <c r="D39" s="5">
        <v>0</v>
      </c>
      <c r="E39" s="5">
        <v>0</v>
      </c>
      <c r="F39" s="5">
        <v>0</v>
      </c>
      <c r="G39" s="5">
        <f t="shared" si="1"/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30" customHeight="1">
      <c r="A40" s="4" t="s">
        <v>781</v>
      </c>
      <c r="B40" s="3" t="s">
        <v>190</v>
      </c>
      <c r="C40" s="5">
        <f t="shared" si="0"/>
        <v>0</v>
      </c>
      <c r="D40" s="5">
        <v>0</v>
      </c>
      <c r="E40" s="5">
        <v>0</v>
      </c>
      <c r="F40" s="5">
        <v>0</v>
      </c>
      <c r="G40" s="5">
        <f t="shared" si="1"/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30" customHeight="1">
      <c r="A41" s="4" t="s">
        <v>782</v>
      </c>
      <c r="B41" s="3" t="s">
        <v>192</v>
      </c>
      <c r="C41" s="5">
        <f t="shared" si="0"/>
        <v>0</v>
      </c>
      <c r="D41" s="5">
        <v>0</v>
      </c>
      <c r="E41" s="5">
        <v>0</v>
      </c>
      <c r="F41" s="5">
        <v>0</v>
      </c>
      <c r="G41" s="5">
        <f t="shared" si="1"/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30" customHeight="1">
      <c r="A42" s="4" t="s">
        <v>783</v>
      </c>
      <c r="B42" s="3" t="s">
        <v>194</v>
      </c>
      <c r="C42" s="5">
        <f t="shared" si="0"/>
        <v>0</v>
      </c>
      <c r="D42" s="5">
        <v>0</v>
      </c>
      <c r="E42" s="5">
        <v>0</v>
      </c>
      <c r="F42" s="5">
        <v>0</v>
      </c>
      <c r="G42" s="5">
        <f t="shared" si="1"/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30" customHeight="1">
      <c r="A43" s="4" t="s">
        <v>784</v>
      </c>
      <c r="B43" s="3" t="s">
        <v>110</v>
      </c>
      <c r="C43" s="5">
        <f t="shared" si="0"/>
        <v>0</v>
      </c>
      <c r="D43" s="5">
        <v>0</v>
      </c>
      <c r="E43" s="5">
        <v>0</v>
      </c>
      <c r="F43" s="5">
        <v>0</v>
      </c>
      <c r="G43" s="5">
        <f t="shared" si="1"/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30" customHeight="1">
      <c r="A44" s="4" t="s">
        <v>785</v>
      </c>
      <c r="B44" s="3" t="s">
        <v>786</v>
      </c>
      <c r="C44" s="5">
        <f t="shared" si="0"/>
        <v>0</v>
      </c>
      <c r="D44" s="5">
        <v>0</v>
      </c>
      <c r="E44" s="5">
        <v>0</v>
      </c>
      <c r="F44" s="5">
        <v>0</v>
      </c>
      <c r="G44" s="5">
        <f t="shared" si="1"/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30" customHeight="1">
      <c r="A45" s="4" t="s">
        <v>787</v>
      </c>
      <c r="B45" s="3" t="s">
        <v>788</v>
      </c>
      <c r="C45" s="5">
        <f t="shared" si="0"/>
        <v>0</v>
      </c>
      <c r="D45" s="5">
        <v>0</v>
      </c>
      <c r="E45" s="5">
        <v>0</v>
      </c>
      <c r="F45" s="5">
        <v>0</v>
      </c>
      <c r="G45" s="5">
        <f t="shared" si="1"/>
        <v>0</v>
      </c>
      <c r="H45" s="5">
        <v>0</v>
      </c>
      <c r="I45" s="5">
        <v>0</v>
      </c>
      <c r="J45" s="5">
        <v>0</v>
      </c>
      <c r="K45" s="5">
        <v>0</v>
      </c>
    </row>
    <row r="46" spans="1:11" ht="30" customHeight="1">
      <c r="A46" s="4" t="s">
        <v>789</v>
      </c>
      <c r="B46" s="3" t="s">
        <v>790</v>
      </c>
      <c r="C46" s="5">
        <f t="shared" si="0"/>
        <v>0</v>
      </c>
      <c r="D46" s="5">
        <v>0</v>
      </c>
      <c r="E46" s="5">
        <v>0</v>
      </c>
      <c r="F46" s="5">
        <v>0</v>
      </c>
      <c r="G46" s="5">
        <f t="shared" si="1"/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30" customHeight="1">
      <c r="A47" s="4" t="s">
        <v>791</v>
      </c>
      <c r="B47" s="3" t="s">
        <v>792</v>
      </c>
      <c r="C47" s="5">
        <f t="shared" si="0"/>
        <v>0</v>
      </c>
      <c r="D47" s="5">
        <v>0</v>
      </c>
      <c r="E47" s="5">
        <v>0</v>
      </c>
      <c r="F47" s="5">
        <v>0</v>
      </c>
      <c r="G47" s="5">
        <f t="shared" si="1"/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20.100000000000001" customHeight="1">
      <c r="A48" s="12" t="s">
        <v>119</v>
      </c>
      <c r="B48" s="15" t="s">
        <v>120</v>
      </c>
      <c r="C48" s="13">
        <f>VLOOKUP("1000",B:U,2,0) + VLOOKUP("2000",B:U,2,0) + VLOOKUP("3000",B:U,2,0)</f>
        <v>0</v>
      </c>
      <c r="D48" s="13">
        <f>VLOOKUP("1000",B:U,3,0) + VLOOKUP("2000",B:U,3,0) + VLOOKUP("3000",B:U,3,0)</f>
        <v>0</v>
      </c>
      <c r="E48" s="13">
        <f>VLOOKUP("1000",B:U,4,0) + VLOOKUP("2000",B:U,4,0) + VLOOKUP("3000",B:U,4,0)</f>
        <v>0</v>
      </c>
      <c r="F48" s="13">
        <f>VLOOKUP("1000",B:U,5,0) + VLOOKUP("2000",B:U,5,0) + VLOOKUP("3000",B:U,5,0)</f>
        <v>0</v>
      </c>
      <c r="G48" s="13">
        <f>VLOOKUP("1000",B:U,6,0) + VLOOKUP("2000",B:U,6,0) + VLOOKUP("3000",B:U,6,0)</f>
        <v>0</v>
      </c>
      <c r="H48" s="13">
        <f>VLOOKUP("1000",B:U,7,0) + VLOOKUP("2000",B:U,7,0) + VLOOKUP("3000",B:U,7,0)</f>
        <v>0</v>
      </c>
      <c r="I48" s="13">
        <f>VLOOKUP("1000",B:U,8,0) + VLOOKUP("2000",B:U,8,0) + VLOOKUP("3000",B:U,8,0)</f>
        <v>0</v>
      </c>
      <c r="J48" s="13">
        <f>VLOOKUP("1000",B:U,9,0) + VLOOKUP("2000",B:U,9,0) + VLOOKUP("3000",B:U,9,0)</f>
        <v>0</v>
      </c>
      <c r="K48" s="13">
        <f>VLOOKUP("1000",B:U,10,0) + VLOOKUP("2000",B:U,10,0) + VLOOKUP("3000",B:U,10,0)</f>
        <v>0</v>
      </c>
    </row>
  </sheetData>
  <sheetProtection sheet="1" objects="1" scenarios="1"/>
  <mergeCells count="9">
    <mergeCell ref="A1:K1"/>
    <mergeCell ref="A2:A4"/>
    <mergeCell ref="B2:B4"/>
    <mergeCell ref="C2:F2"/>
    <mergeCell ref="G2:K2"/>
    <mergeCell ref="C3:C4"/>
    <mergeCell ref="D3:F3"/>
    <mergeCell ref="G3:G4"/>
    <mergeCell ref="H3:K3"/>
  </mergeCells>
  <phoneticPr fontId="0" type="noConversion"/>
  <pageMargins left="0.4" right="0.4" top="0.4" bottom="0.4" header="0.1" footer="0.1"/>
  <pageSetup paperSize="9" scale="48" fitToHeight="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/>
  </sheetViews>
  <sheetFormatPr defaultRowHeight="10.5"/>
  <cols>
    <col min="1" max="1" width="66.85546875" customWidth="1"/>
    <col min="2" max="26" width="17.140625" customWidth="1"/>
  </cols>
  <sheetData>
    <row r="1" spans="1:26" ht="50.1" customHeight="1">
      <c r="A1" s="1" t="s">
        <v>797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3" t="s">
        <v>166</v>
      </c>
      <c r="B2" s="23" t="s">
        <v>78</v>
      </c>
      <c r="C2" s="23" t="s">
        <v>798</v>
      </c>
      <c r="D2" s="23"/>
      <c r="E2" s="23"/>
      <c r="F2" s="23"/>
      <c r="G2" s="23"/>
      <c r="H2" s="23"/>
      <c r="I2" s="23"/>
      <c r="J2" s="23"/>
      <c r="K2" s="23" t="s">
        <v>799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0" customHeight="1">
      <c r="A3" s="23"/>
      <c r="B3" s="23"/>
      <c r="C3" s="23"/>
      <c r="D3" s="26"/>
      <c r="E3" s="26"/>
      <c r="F3" s="26"/>
      <c r="G3" s="26"/>
      <c r="H3" s="26"/>
      <c r="I3" s="26"/>
      <c r="J3" s="26"/>
      <c r="K3" s="23" t="s">
        <v>800</v>
      </c>
      <c r="L3" s="23"/>
      <c r="M3" s="23"/>
      <c r="N3" s="23"/>
      <c r="O3" s="23"/>
      <c r="P3" s="23"/>
      <c r="Q3" s="23"/>
      <c r="R3" s="23"/>
      <c r="S3" s="23" t="s">
        <v>801</v>
      </c>
      <c r="T3" s="23"/>
      <c r="U3" s="23"/>
      <c r="V3" s="23"/>
      <c r="W3" s="23"/>
      <c r="X3" s="23"/>
      <c r="Y3" s="23"/>
      <c r="Z3" s="23"/>
    </row>
    <row r="4" spans="1:26" ht="30" customHeight="1">
      <c r="A4" s="23"/>
      <c r="B4" s="23"/>
      <c r="C4" s="23" t="s">
        <v>84</v>
      </c>
      <c r="D4" s="23"/>
      <c r="E4" s="23" t="s">
        <v>214</v>
      </c>
      <c r="F4" s="23"/>
      <c r="G4" s="23"/>
      <c r="H4" s="23"/>
      <c r="I4" s="23"/>
      <c r="J4" s="23"/>
      <c r="K4" s="23" t="s">
        <v>84</v>
      </c>
      <c r="L4" s="23"/>
      <c r="M4" s="23" t="s">
        <v>214</v>
      </c>
      <c r="N4" s="23"/>
      <c r="O4" s="23"/>
      <c r="P4" s="23"/>
      <c r="Q4" s="23"/>
      <c r="R4" s="23"/>
      <c r="S4" s="23" t="s">
        <v>84</v>
      </c>
      <c r="T4" s="23"/>
      <c r="U4" s="23" t="s">
        <v>214</v>
      </c>
      <c r="V4" s="23"/>
      <c r="W4" s="23"/>
      <c r="X4" s="23"/>
      <c r="Y4" s="23"/>
      <c r="Z4" s="23"/>
    </row>
    <row r="5" spans="1:26" ht="30" customHeight="1">
      <c r="A5" s="23"/>
      <c r="B5" s="23"/>
      <c r="C5" s="23"/>
      <c r="D5" s="26"/>
      <c r="E5" s="23" t="s">
        <v>802</v>
      </c>
      <c r="F5" s="23"/>
      <c r="G5" s="23" t="s">
        <v>803</v>
      </c>
      <c r="H5" s="23"/>
      <c r="I5" s="23" t="s">
        <v>804</v>
      </c>
      <c r="J5" s="23"/>
      <c r="K5" s="23"/>
      <c r="L5" s="26"/>
      <c r="M5" s="23" t="s">
        <v>802</v>
      </c>
      <c r="N5" s="23"/>
      <c r="O5" s="23" t="s">
        <v>803</v>
      </c>
      <c r="P5" s="23"/>
      <c r="Q5" s="23" t="s">
        <v>804</v>
      </c>
      <c r="R5" s="23"/>
      <c r="S5" s="23"/>
      <c r="T5" s="26"/>
      <c r="U5" s="23" t="s">
        <v>802</v>
      </c>
      <c r="V5" s="23"/>
      <c r="W5" s="23" t="s">
        <v>803</v>
      </c>
      <c r="X5" s="23"/>
      <c r="Y5" s="23" t="s">
        <v>804</v>
      </c>
      <c r="Z5" s="23"/>
    </row>
    <row r="6" spans="1:26" ht="30" customHeight="1">
      <c r="A6" s="23"/>
      <c r="B6" s="23"/>
      <c r="C6" s="3" t="s">
        <v>720</v>
      </c>
      <c r="D6" s="3" t="s">
        <v>721</v>
      </c>
      <c r="E6" s="3" t="s">
        <v>720</v>
      </c>
      <c r="F6" s="3" t="s">
        <v>721</v>
      </c>
      <c r="G6" s="3" t="s">
        <v>720</v>
      </c>
      <c r="H6" s="3" t="s">
        <v>721</v>
      </c>
      <c r="I6" s="3" t="s">
        <v>720</v>
      </c>
      <c r="J6" s="3" t="s">
        <v>721</v>
      </c>
      <c r="K6" s="3" t="s">
        <v>720</v>
      </c>
      <c r="L6" s="3" t="s">
        <v>721</v>
      </c>
      <c r="M6" s="3" t="s">
        <v>720</v>
      </c>
      <c r="N6" s="3" t="s">
        <v>721</v>
      </c>
      <c r="O6" s="3" t="s">
        <v>720</v>
      </c>
      <c r="P6" s="3" t="s">
        <v>721</v>
      </c>
      <c r="Q6" s="3" t="s">
        <v>720</v>
      </c>
      <c r="R6" s="3" t="s">
        <v>721</v>
      </c>
      <c r="S6" s="3" t="s">
        <v>720</v>
      </c>
      <c r="T6" s="3" t="s">
        <v>721</v>
      </c>
      <c r="U6" s="3" t="s">
        <v>720</v>
      </c>
      <c r="V6" s="3" t="s">
        <v>721</v>
      </c>
      <c r="W6" s="3" t="s">
        <v>720</v>
      </c>
      <c r="X6" s="3" t="s">
        <v>721</v>
      </c>
      <c r="Y6" s="3" t="s">
        <v>720</v>
      </c>
      <c r="Z6" s="3" t="s">
        <v>721</v>
      </c>
    </row>
    <row r="7" spans="1:26" ht="20.100000000000001" customHeight="1">
      <c r="A7" s="3" t="s">
        <v>17</v>
      </c>
      <c r="B7" s="3" t="s">
        <v>19</v>
      </c>
      <c r="C7" s="3" t="s">
        <v>22</v>
      </c>
      <c r="D7" s="3" t="s">
        <v>25</v>
      </c>
      <c r="E7" s="3" t="s">
        <v>28</v>
      </c>
      <c r="F7" s="3" t="s">
        <v>31</v>
      </c>
      <c r="G7" s="3" t="s">
        <v>34</v>
      </c>
      <c r="H7" s="3" t="s">
        <v>37</v>
      </c>
      <c r="I7" s="3" t="s">
        <v>40</v>
      </c>
      <c r="J7" s="3" t="s">
        <v>43</v>
      </c>
      <c r="K7" s="3" t="s">
        <v>46</v>
      </c>
      <c r="L7" s="3" t="s">
        <v>49</v>
      </c>
      <c r="M7" s="3" t="s">
        <v>52</v>
      </c>
      <c r="N7" s="3" t="s">
        <v>55</v>
      </c>
      <c r="O7" s="3" t="s">
        <v>57</v>
      </c>
      <c r="P7" s="3" t="s">
        <v>59</v>
      </c>
      <c r="Q7" s="3" t="s">
        <v>60</v>
      </c>
      <c r="R7" s="3" t="s">
        <v>388</v>
      </c>
      <c r="S7" s="3" t="s">
        <v>389</v>
      </c>
      <c r="T7" s="3" t="s">
        <v>390</v>
      </c>
      <c r="U7" s="3" t="s">
        <v>586</v>
      </c>
      <c r="V7" s="3" t="s">
        <v>587</v>
      </c>
      <c r="W7" s="3" t="s">
        <v>691</v>
      </c>
      <c r="X7" s="3" t="s">
        <v>692</v>
      </c>
      <c r="Y7" s="3" t="s">
        <v>693</v>
      </c>
      <c r="Z7" s="3" t="s">
        <v>694</v>
      </c>
    </row>
    <row r="8" spans="1:26" ht="30" customHeight="1">
      <c r="A8" s="14" t="s">
        <v>722</v>
      </c>
      <c r="B8" s="15" t="s">
        <v>88</v>
      </c>
      <c r="C8" s="13">
        <f t="shared" ref="C8:C49" si="0">E8+G8+I8</f>
        <v>19</v>
      </c>
      <c r="D8" s="13">
        <f t="shared" ref="D8:D49" si="1">F8+H8+J8</f>
        <v>19</v>
      </c>
      <c r="E8" s="13">
        <v>19</v>
      </c>
      <c r="F8" s="13">
        <v>19</v>
      </c>
      <c r="G8" s="13">
        <v>0</v>
      </c>
      <c r="H8" s="13">
        <v>0</v>
      </c>
      <c r="I8" s="13">
        <v>0</v>
      </c>
      <c r="J8" s="13">
        <v>0</v>
      </c>
      <c r="K8" s="13">
        <f t="shared" ref="K8:K49" si="2">M8+O8+Q8</f>
        <v>0</v>
      </c>
      <c r="L8" s="13">
        <f t="shared" ref="L8:L49" si="3">N8+P8+R8</f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f t="shared" ref="S8:S49" si="4">U8+W8+Y8</f>
        <v>0</v>
      </c>
      <c r="T8" s="13">
        <f t="shared" ref="T8:T49" si="5">V8+X8+Z8</f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</row>
    <row r="9" spans="1:26" ht="30" customHeight="1">
      <c r="A9" s="4" t="s">
        <v>723</v>
      </c>
      <c r="B9" s="3" t="s">
        <v>266</v>
      </c>
      <c r="C9" s="5">
        <f t="shared" si="0"/>
        <v>6</v>
      </c>
      <c r="D9" s="5">
        <f t="shared" si="1"/>
        <v>6</v>
      </c>
      <c r="E9" s="5">
        <v>6</v>
      </c>
      <c r="F9" s="5">
        <v>6</v>
      </c>
      <c r="G9" s="5">
        <v>0</v>
      </c>
      <c r="H9" s="5">
        <v>0</v>
      </c>
      <c r="I9" s="5">
        <v>0</v>
      </c>
      <c r="J9" s="5">
        <v>0</v>
      </c>
      <c r="K9" s="5">
        <f t="shared" si="2"/>
        <v>0</v>
      </c>
      <c r="L9" s="5">
        <f t="shared" si="3"/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f t="shared" si="4"/>
        <v>0</v>
      </c>
      <c r="T9" s="5">
        <f t="shared" si="5"/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</row>
    <row r="10" spans="1:26" ht="30" customHeight="1">
      <c r="A10" s="4" t="s">
        <v>724</v>
      </c>
      <c r="B10" s="3" t="s">
        <v>725</v>
      </c>
      <c r="C10" s="5">
        <f t="shared" si="0"/>
        <v>1</v>
      </c>
      <c r="D10" s="5">
        <f t="shared" si="1"/>
        <v>1</v>
      </c>
      <c r="E10" s="5">
        <v>1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f t="shared" si="2"/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f t="shared" si="4"/>
        <v>0</v>
      </c>
      <c r="T10" s="5">
        <f t="shared" si="5"/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</row>
    <row r="11" spans="1:26" ht="30" customHeight="1">
      <c r="A11" s="4" t="s">
        <v>726</v>
      </c>
      <c r="B11" s="3" t="s">
        <v>727</v>
      </c>
      <c r="C11" s="5">
        <f t="shared" si="0"/>
        <v>5</v>
      </c>
      <c r="D11" s="5">
        <f t="shared" si="1"/>
        <v>5</v>
      </c>
      <c r="E11" s="5">
        <v>5</v>
      </c>
      <c r="F11" s="5">
        <v>5</v>
      </c>
      <c r="G11" s="5">
        <v>0</v>
      </c>
      <c r="H11" s="5">
        <v>0</v>
      </c>
      <c r="I11" s="5">
        <v>0</v>
      </c>
      <c r="J11" s="5">
        <v>0</v>
      </c>
      <c r="K11" s="5">
        <f t="shared" si="2"/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f t="shared" si="4"/>
        <v>0</v>
      </c>
      <c r="T11" s="5">
        <f t="shared" si="5"/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</row>
    <row r="12" spans="1:26" ht="30" customHeight="1">
      <c r="A12" s="4" t="s">
        <v>728</v>
      </c>
      <c r="B12" s="3" t="s">
        <v>729</v>
      </c>
      <c r="C12" s="5">
        <f t="shared" si="0"/>
        <v>0</v>
      </c>
      <c r="D12" s="5">
        <f t="shared" si="1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2"/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f t="shared" si="4"/>
        <v>0</v>
      </c>
      <c r="T12" s="5">
        <f t="shared" si="5"/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</row>
    <row r="13" spans="1:26" ht="30" customHeight="1">
      <c r="A13" s="4" t="s">
        <v>730</v>
      </c>
      <c r="B13" s="3" t="s">
        <v>731</v>
      </c>
      <c r="C13" s="5">
        <f t="shared" si="0"/>
        <v>0</v>
      </c>
      <c r="D13" s="5">
        <f t="shared" si="1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2"/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f t="shared" si="4"/>
        <v>0</v>
      </c>
      <c r="T13" s="5">
        <f t="shared" si="5"/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</row>
    <row r="14" spans="1:26" ht="30" customHeight="1">
      <c r="A14" s="4" t="s">
        <v>732</v>
      </c>
      <c r="B14" s="3" t="s">
        <v>733</v>
      </c>
      <c r="C14" s="5">
        <f t="shared" si="0"/>
        <v>0</v>
      </c>
      <c r="D14" s="5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2"/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f t="shared" si="4"/>
        <v>0</v>
      </c>
      <c r="T14" s="5">
        <f t="shared" si="5"/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</row>
    <row r="15" spans="1:26" ht="30" customHeight="1">
      <c r="A15" s="4" t="s">
        <v>734</v>
      </c>
      <c r="B15" s="3" t="s">
        <v>735</v>
      </c>
      <c r="C15" s="5">
        <f t="shared" si="0"/>
        <v>0</v>
      </c>
      <c r="D15" s="5">
        <f t="shared" si="1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2"/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f t="shared" si="4"/>
        <v>0</v>
      </c>
      <c r="T15" s="5">
        <f t="shared" si="5"/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</row>
    <row r="16" spans="1:26" ht="30" customHeight="1">
      <c r="A16" s="4" t="s">
        <v>736</v>
      </c>
      <c r="B16" s="3" t="s">
        <v>737</v>
      </c>
      <c r="C16" s="5">
        <f t="shared" si="0"/>
        <v>0</v>
      </c>
      <c r="D16" s="5">
        <f t="shared" si="1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 t="shared" si="2"/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f t="shared" si="4"/>
        <v>0</v>
      </c>
      <c r="T16" s="5">
        <f t="shared" si="5"/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</row>
    <row r="17" spans="1:26" ht="30" customHeight="1">
      <c r="A17" s="4" t="s">
        <v>738</v>
      </c>
      <c r="B17" s="3" t="s">
        <v>739</v>
      </c>
      <c r="C17" s="5">
        <f t="shared" si="0"/>
        <v>0</v>
      </c>
      <c r="D17" s="5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2"/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f t="shared" si="4"/>
        <v>0</v>
      </c>
      <c r="T17" s="5">
        <f t="shared" si="5"/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</row>
    <row r="18" spans="1:26" ht="30" customHeight="1">
      <c r="A18" s="4" t="s">
        <v>740</v>
      </c>
      <c r="B18" s="3" t="s">
        <v>378</v>
      </c>
      <c r="C18" s="5">
        <f t="shared" si="0"/>
        <v>0</v>
      </c>
      <c r="D18" s="5">
        <f t="shared" si="1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2"/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f t="shared" si="4"/>
        <v>0</v>
      </c>
      <c r="T18" s="5">
        <f t="shared" si="5"/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</row>
    <row r="19" spans="1:26" ht="30" customHeight="1">
      <c r="A19" s="4" t="s">
        <v>741</v>
      </c>
      <c r="B19" s="3" t="s">
        <v>742</v>
      </c>
      <c r="C19" s="5">
        <f t="shared" si="0"/>
        <v>3</v>
      </c>
      <c r="D19" s="5">
        <f t="shared" si="1"/>
        <v>3</v>
      </c>
      <c r="E19" s="5">
        <v>3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  <c r="K19" s="5">
        <f t="shared" si="2"/>
        <v>0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4"/>
        <v>0</v>
      </c>
      <c r="T19" s="5">
        <f t="shared" si="5"/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</row>
    <row r="20" spans="1:26" ht="30" customHeight="1">
      <c r="A20" s="4" t="s">
        <v>743</v>
      </c>
      <c r="B20" s="3" t="s">
        <v>744</v>
      </c>
      <c r="C20" s="5">
        <f t="shared" si="0"/>
        <v>0</v>
      </c>
      <c r="D20" s="5">
        <f t="shared" si="1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2"/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4"/>
        <v>0</v>
      </c>
      <c r="T20" s="5">
        <f t="shared" si="5"/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</row>
    <row r="21" spans="1:26" ht="30" customHeight="1">
      <c r="A21" s="4" t="s">
        <v>745</v>
      </c>
      <c r="B21" s="3" t="s">
        <v>94</v>
      </c>
      <c r="C21" s="5">
        <f t="shared" si="0"/>
        <v>2</v>
      </c>
      <c r="D21" s="5">
        <f t="shared" si="1"/>
        <v>2</v>
      </c>
      <c r="E21" s="5">
        <v>2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f t="shared" si="2"/>
        <v>0</v>
      </c>
      <c r="L21" s="5">
        <f t="shared" si="3"/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f t="shared" si="4"/>
        <v>0</v>
      </c>
      <c r="T21" s="5">
        <f t="shared" si="5"/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</row>
    <row r="22" spans="1:26" ht="30" customHeight="1">
      <c r="A22" s="4" t="s">
        <v>746</v>
      </c>
      <c r="B22" s="3" t="s">
        <v>747</v>
      </c>
      <c r="C22" s="5">
        <f t="shared" si="0"/>
        <v>8</v>
      </c>
      <c r="D22" s="5">
        <f t="shared" si="1"/>
        <v>8</v>
      </c>
      <c r="E22" s="5">
        <v>8</v>
      </c>
      <c r="F22" s="5">
        <v>8</v>
      </c>
      <c r="G22" s="5">
        <v>0</v>
      </c>
      <c r="H22" s="5">
        <v>0</v>
      </c>
      <c r="I22" s="5">
        <v>0</v>
      </c>
      <c r="J22" s="5">
        <v>0</v>
      </c>
      <c r="K22" s="5">
        <f t="shared" si="2"/>
        <v>0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f t="shared" si="4"/>
        <v>0</v>
      </c>
      <c r="T22" s="5">
        <f t="shared" si="5"/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</row>
    <row r="23" spans="1:26" ht="30" customHeight="1">
      <c r="A23" s="4" t="s">
        <v>748</v>
      </c>
      <c r="B23" s="3" t="s">
        <v>749</v>
      </c>
      <c r="C23" s="5">
        <f t="shared" si="0"/>
        <v>0</v>
      </c>
      <c r="D23" s="5">
        <f t="shared" si="1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f t="shared" si="2"/>
        <v>0</v>
      </c>
      <c r="L23" s="5">
        <f t="shared" si="3"/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 t="shared" si="4"/>
        <v>0</v>
      </c>
      <c r="T23" s="5">
        <f t="shared" si="5"/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</row>
    <row r="24" spans="1:26" ht="30" customHeight="1">
      <c r="A24" s="4" t="s">
        <v>750</v>
      </c>
      <c r="B24" s="3" t="s">
        <v>751</v>
      </c>
      <c r="C24" s="5">
        <f t="shared" si="0"/>
        <v>0</v>
      </c>
      <c r="D24" s="5">
        <f t="shared" si="1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f t="shared" si="2"/>
        <v>0</v>
      </c>
      <c r="L24" s="5">
        <f t="shared" si="3"/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 t="shared" si="4"/>
        <v>0</v>
      </c>
      <c r="T24" s="5">
        <f t="shared" si="5"/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</row>
    <row r="25" spans="1:26" ht="30" customHeight="1">
      <c r="A25" s="4" t="s">
        <v>752</v>
      </c>
      <c r="B25" s="3" t="s">
        <v>753</v>
      </c>
      <c r="C25" s="5">
        <f t="shared" si="0"/>
        <v>0</v>
      </c>
      <c r="D25" s="5">
        <f t="shared" si="1"/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2"/>
        <v>0</v>
      </c>
      <c r="L25" s="5">
        <f t="shared" si="3"/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f t="shared" si="4"/>
        <v>0</v>
      </c>
      <c r="T25" s="5">
        <f t="shared" si="5"/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</row>
    <row r="26" spans="1:26" ht="30" customHeight="1">
      <c r="A26" s="14" t="s">
        <v>754</v>
      </c>
      <c r="B26" s="15" t="s">
        <v>98</v>
      </c>
      <c r="C26" s="13">
        <f t="shared" si="0"/>
        <v>0</v>
      </c>
      <c r="D26" s="13">
        <f t="shared" si="1"/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f t="shared" si="2"/>
        <v>0</v>
      </c>
      <c r="L26" s="13">
        <f t="shared" si="3"/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f t="shared" si="4"/>
        <v>0</v>
      </c>
      <c r="T26" s="13">
        <f t="shared" si="5"/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</row>
    <row r="27" spans="1:26" ht="30" customHeight="1">
      <c r="A27" s="4" t="s">
        <v>755</v>
      </c>
      <c r="B27" s="3" t="s">
        <v>271</v>
      </c>
      <c r="C27" s="5">
        <f t="shared" si="0"/>
        <v>0</v>
      </c>
      <c r="D27" s="5">
        <f t="shared" si="1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f t="shared" si="2"/>
        <v>0</v>
      </c>
      <c r="L27" s="5">
        <f t="shared" si="3"/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f t="shared" si="4"/>
        <v>0</v>
      </c>
      <c r="T27" s="5">
        <f t="shared" si="5"/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</row>
    <row r="28" spans="1:26" ht="30" customHeight="1">
      <c r="A28" s="4" t="s">
        <v>756</v>
      </c>
      <c r="B28" s="3" t="s">
        <v>757</v>
      </c>
      <c r="C28" s="5">
        <f t="shared" si="0"/>
        <v>0</v>
      </c>
      <c r="D28" s="5">
        <f t="shared" si="1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f t="shared" si="2"/>
        <v>0</v>
      </c>
      <c r="L28" s="5">
        <f t="shared" si="3"/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f t="shared" si="4"/>
        <v>0</v>
      </c>
      <c r="T28" s="5">
        <f t="shared" si="5"/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</row>
    <row r="29" spans="1:26" ht="30" customHeight="1">
      <c r="A29" s="4" t="s">
        <v>758</v>
      </c>
      <c r="B29" s="3" t="s">
        <v>759</v>
      </c>
      <c r="C29" s="5">
        <f t="shared" si="0"/>
        <v>0</v>
      </c>
      <c r="D29" s="5">
        <f t="shared" si="1"/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f t="shared" si="2"/>
        <v>0</v>
      </c>
      <c r="L29" s="5">
        <f t="shared" si="3"/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f t="shared" si="4"/>
        <v>0</v>
      </c>
      <c r="T29" s="5">
        <f t="shared" si="5"/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</row>
    <row r="30" spans="1:26" ht="30" customHeight="1">
      <c r="A30" s="4" t="s">
        <v>760</v>
      </c>
      <c r="B30" s="3" t="s">
        <v>761</v>
      </c>
      <c r="C30" s="5">
        <f t="shared" si="0"/>
        <v>0</v>
      </c>
      <c r="D30" s="5">
        <f t="shared" si="1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f t="shared" si="2"/>
        <v>0</v>
      </c>
      <c r="L30" s="5">
        <f t="shared" si="3"/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f t="shared" si="4"/>
        <v>0</v>
      </c>
      <c r="T30" s="5">
        <f t="shared" si="5"/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</row>
    <row r="31" spans="1:26" ht="30" customHeight="1">
      <c r="A31" s="4" t="s">
        <v>762</v>
      </c>
      <c r="B31" s="3" t="s">
        <v>763</v>
      </c>
      <c r="C31" s="5">
        <f t="shared" si="0"/>
        <v>0</v>
      </c>
      <c r="D31" s="5">
        <f t="shared" si="1"/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f t="shared" si="2"/>
        <v>0</v>
      </c>
      <c r="L31" s="5">
        <f t="shared" si="3"/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f t="shared" si="4"/>
        <v>0</v>
      </c>
      <c r="T31" s="5">
        <f t="shared" si="5"/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</row>
    <row r="32" spans="1:26" ht="30" customHeight="1">
      <c r="A32" s="4" t="s">
        <v>764</v>
      </c>
      <c r="B32" s="3" t="s">
        <v>765</v>
      </c>
      <c r="C32" s="5">
        <f t="shared" si="0"/>
        <v>0</v>
      </c>
      <c r="D32" s="5">
        <f t="shared" si="1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f t="shared" si="2"/>
        <v>0</v>
      </c>
      <c r="L32" s="5">
        <f t="shared" si="3"/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f t="shared" si="4"/>
        <v>0</v>
      </c>
      <c r="T32" s="5">
        <f t="shared" si="5"/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</row>
    <row r="33" spans="1:26" ht="30" customHeight="1">
      <c r="A33" s="4" t="s">
        <v>766</v>
      </c>
      <c r="B33" s="3" t="s">
        <v>666</v>
      </c>
      <c r="C33" s="5">
        <f t="shared" si="0"/>
        <v>0</v>
      </c>
      <c r="D33" s="5">
        <f t="shared" si="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f t="shared" si="2"/>
        <v>0</v>
      </c>
      <c r="L33" s="5">
        <f t="shared" si="3"/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f t="shared" si="4"/>
        <v>0</v>
      </c>
      <c r="T33" s="5">
        <f t="shared" si="5"/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</row>
    <row r="34" spans="1:26" ht="30" customHeight="1">
      <c r="A34" s="4" t="s">
        <v>767</v>
      </c>
      <c r="B34" s="3" t="s">
        <v>768</v>
      </c>
      <c r="C34" s="5">
        <f t="shared" si="0"/>
        <v>0</v>
      </c>
      <c r="D34" s="5">
        <f t="shared" si="1"/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f t="shared" si="2"/>
        <v>0</v>
      </c>
      <c r="L34" s="5">
        <f t="shared" si="3"/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f t="shared" si="4"/>
        <v>0</v>
      </c>
      <c r="T34" s="5">
        <f t="shared" si="5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</row>
    <row r="35" spans="1:26" ht="30" customHeight="1">
      <c r="A35" s="4" t="s">
        <v>769</v>
      </c>
      <c r="B35" s="3" t="s">
        <v>770</v>
      </c>
      <c r="C35" s="5">
        <f t="shared" si="0"/>
        <v>0</v>
      </c>
      <c r="D35" s="5">
        <f t="shared" si="1"/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f t="shared" si="2"/>
        <v>0</v>
      </c>
      <c r="L35" s="5">
        <f t="shared" si="3"/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f t="shared" si="4"/>
        <v>0</v>
      </c>
      <c r="T35" s="5">
        <f t="shared" si="5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</row>
    <row r="36" spans="1:26" ht="30" customHeight="1">
      <c r="A36" s="4" t="s">
        <v>771</v>
      </c>
      <c r="B36" s="3" t="s">
        <v>772</v>
      </c>
      <c r="C36" s="5">
        <f t="shared" si="0"/>
        <v>0</v>
      </c>
      <c r="D36" s="5">
        <f t="shared" si="1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f t="shared" si="2"/>
        <v>0</v>
      </c>
      <c r="L36" s="5">
        <f t="shared" si="3"/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f t="shared" si="4"/>
        <v>0</v>
      </c>
      <c r="T36" s="5">
        <f t="shared" si="5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</row>
    <row r="37" spans="1:26" ht="30" customHeight="1">
      <c r="A37" s="4" t="s">
        <v>773</v>
      </c>
      <c r="B37" s="3" t="s">
        <v>774</v>
      </c>
      <c r="C37" s="5">
        <f t="shared" si="0"/>
        <v>0</v>
      </c>
      <c r="D37" s="5">
        <f t="shared" si="1"/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f t="shared" si="2"/>
        <v>0</v>
      </c>
      <c r="L37" s="5">
        <f t="shared" si="3"/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f t="shared" si="4"/>
        <v>0</v>
      </c>
      <c r="T37" s="5">
        <f t="shared" si="5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</row>
    <row r="38" spans="1:26" ht="30" customHeight="1">
      <c r="A38" s="4" t="s">
        <v>775</v>
      </c>
      <c r="B38" s="3" t="s">
        <v>776</v>
      </c>
      <c r="C38" s="5">
        <f t="shared" si="0"/>
        <v>0</v>
      </c>
      <c r="D38" s="5">
        <f t="shared" si="1"/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f t="shared" si="2"/>
        <v>0</v>
      </c>
      <c r="L38" s="5">
        <f t="shared" si="3"/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f t="shared" si="4"/>
        <v>0</v>
      </c>
      <c r="T38" s="5">
        <f t="shared" si="5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</row>
    <row r="39" spans="1:26" ht="30" customHeight="1">
      <c r="A39" s="4" t="s">
        <v>777</v>
      </c>
      <c r="B39" s="3" t="s">
        <v>778</v>
      </c>
      <c r="C39" s="5">
        <f t="shared" si="0"/>
        <v>0</v>
      </c>
      <c r="D39" s="5">
        <f t="shared" si="1"/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f t="shared" si="2"/>
        <v>0</v>
      </c>
      <c r="L39" s="5">
        <f t="shared" si="3"/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f t="shared" si="4"/>
        <v>0</v>
      </c>
      <c r="T39" s="5">
        <f t="shared" si="5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</row>
    <row r="40" spans="1:26" ht="30" customHeight="1">
      <c r="A40" s="14" t="s">
        <v>779</v>
      </c>
      <c r="B40" s="15" t="s">
        <v>106</v>
      </c>
      <c r="C40" s="13">
        <f t="shared" si="0"/>
        <v>0</v>
      </c>
      <c r="D40" s="13">
        <f t="shared" si="1"/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 t="shared" si="2"/>
        <v>0</v>
      </c>
      <c r="L40" s="13">
        <f t="shared" si="3"/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f t="shared" si="4"/>
        <v>0</v>
      </c>
      <c r="T40" s="13">
        <f t="shared" si="5"/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</row>
    <row r="41" spans="1:26" ht="30" customHeight="1">
      <c r="A41" s="4" t="s">
        <v>780</v>
      </c>
      <c r="B41" s="3" t="s">
        <v>188</v>
      </c>
      <c r="C41" s="5">
        <f t="shared" si="0"/>
        <v>0</v>
      </c>
      <c r="D41" s="5">
        <f t="shared" si="1"/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f t="shared" si="2"/>
        <v>0</v>
      </c>
      <c r="L41" s="5">
        <f t="shared" si="3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f t="shared" si="4"/>
        <v>0</v>
      </c>
      <c r="T41" s="5">
        <f t="shared" si="5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</row>
    <row r="42" spans="1:26" ht="30" customHeight="1">
      <c r="A42" s="4" t="s">
        <v>781</v>
      </c>
      <c r="B42" s="3" t="s">
        <v>190</v>
      </c>
      <c r="C42" s="5">
        <f t="shared" si="0"/>
        <v>0</v>
      </c>
      <c r="D42" s="5">
        <f t="shared" si="1"/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f t="shared" si="2"/>
        <v>0</v>
      </c>
      <c r="L42" s="5">
        <f t="shared" si="3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f t="shared" si="4"/>
        <v>0</v>
      </c>
      <c r="T42" s="5">
        <f t="shared" si="5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</row>
    <row r="43" spans="1:26" ht="30" customHeight="1">
      <c r="A43" s="4" t="s">
        <v>782</v>
      </c>
      <c r="B43" s="3" t="s">
        <v>192</v>
      </c>
      <c r="C43" s="5">
        <f t="shared" si="0"/>
        <v>0</v>
      </c>
      <c r="D43" s="5">
        <f t="shared" si="1"/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f t="shared" si="2"/>
        <v>0</v>
      </c>
      <c r="L43" s="5">
        <f t="shared" si="3"/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f t="shared" si="4"/>
        <v>0</v>
      </c>
      <c r="T43" s="5">
        <f t="shared" si="5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</row>
    <row r="44" spans="1:26" ht="30" customHeight="1">
      <c r="A44" s="4" t="s">
        <v>783</v>
      </c>
      <c r="B44" s="3" t="s">
        <v>194</v>
      </c>
      <c r="C44" s="5">
        <f t="shared" si="0"/>
        <v>0</v>
      </c>
      <c r="D44" s="5">
        <f t="shared" si="1"/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f t="shared" si="2"/>
        <v>0</v>
      </c>
      <c r="L44" s="5">
        <f t="shared" si="3"/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f t="shared" si="4"/>
        <v>0</v>
      </c>
      <c r="T44" s="5">
        <f t="shared" si="5"/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</row>
    <row r="45" spans="1:26" ht="30" customHeight="1">
      <c r="A45" s="4" t="s">
        <v>784</v>
      </c>
      <c r="B45" s="3" t="s">
        <v>110</v>
      </c>
      <c r="C45" s="5">
        <f t="shared" si="0"/>
        <v>0</v>
      </c>
      <c r="D45" s="5">
        <f t="shared" si="1"/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f t="shared" si="2"/>
        <v>0</v>
      </c>
      <c r="L45" s="5">
        <f t="shared" si="3"/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f t="shared" si="4"/>
        <v>0</v>
      </c>
      <c r="T45" s="5">
        <f t="shared" si="5"/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</row>
    <row r="46" spans="1:26" ht="30" customHeight="1">
      <c r="A46" s="4" t="s">
        <v>785</v>
      </c>
      <c r="B46" s="3" t="s">
        <v>786</v>
      </c>
      <c r="C46" s="5">
        <f t="shared" si="0"/>
        <v>0</v>
      </c>
      <c r="D46" s="5">
        <f t="shared" si="1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2"/>
        <v>0</v>
      </c>
      <c r="L46" s="5">
        <f t="shared" si="3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f t="shared" si="4"/>
        <v>0</v>
      </c>
      <c r="T46" s="5">
        <f t="shared" si="5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</row>
    <row r="47" spans="1:26" ht="30" customHeight="1">
      <c r="A47" s="4" t="s">
        <v>787</v>
      </c>
      <c r="B47" s="3" t="s">
        <v>788</v>
      </c>
      <c r="C47" s="5">
        <f t="shared" si="0"/>
        <v>0</v>
      </c>
      <c r="D47" s="5">
        <f t="shared" si="1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2"/>
        <v>0</v>
      </c>
      <c r="L47" s="5">
        <f t="shared" si="3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f t="shared" si="4"/>
        <v>0</v>
      </c>
      <c r="T47" s="5">
        <f t="shared" si="5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</row>
    <row r="48" spans="1:26" ht="30" customHeight="1">
      <c r="A48" s="4" t="s">
        <v>789</v>
      </c>
      <c r="B48" s="3" t="s">
        <v>790</v>
      </c>
      <c r="C48" s="5">
        <f t="shared" si="0"/>
        <v>0</v>
      </c>
      <c r="D48" s="5">
        <f t="shared" si="1"/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si="2"/>
        <v>0</v>
      </c>
      <c r="L48" s="5">
        <f t="shared" si="3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f t="shared" si="4"/>
        <v>0</v>
      </c>
      <c r="T48" s="5">
        <f t="shared" si="5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</row>
    <row r="49" spans="1:26" ht="30" customHeight="1">
      <c r="A49" s="4" t="s">
        <v>791</v>
      </c>
      <c r="B49" s="3" t="s">
        <v>792</v>
      </c>
      <c r="C49" s="5">
        <f t="shared" si="0"/>
        <v>0</v>
      </c>
      <c r="D49" s="5">
        <f t="shared" si="1"/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f t="shared" si="2"/>
        <v>0</v>
      </c>
      <c r="L49" s="5">
        <f t="shared" si="3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f t="shared" si="4"/>
        <v>0</v>
      </c>
      <c r="T49" s="5">
        <f t="shared" si="5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</row>
    <row r="50" spans="1:26" ht="20.100000000000001" customHeight="1">
      <c r="A50" s="12" t="s">
        <v>119</v>
      </c>
      <c r="B50" s="15" t="s">
        <v>120</v>
      </c>
      <c r="C50" s="13">
        <f>VLOOKUP("1000",B:Z,2,0) + VLOOKUP("2000",B:Z,2,0) + VLOOKUP("3000",B:Z,2,0)</f>
        <v>19</v>
      </c>
      <c r="D50" s="13">
        <f>VLOOKUP("1000",B:Z,3,0) + VLOOKUP("2000",B:Z,3,0) + VLOOKUP("3000",B:Z,3,0)</f>
        <v>19</v>
      </c>
      <c r="E50" s="13">
        <f>VLOOKUP("1000",B:Z,4,0) + VLOOKUP("2000",B:Z,4,0) + VLOOKUP("3000",B:Z,4,0)</f>
        <v>19</v>
      </c>
      <c r="F50" s="13">
        <f>VLOOKUP("1000",B:Z,5,0) + VLOOKUP("2000",B:Z,5,0) + VLOOKUP("3000",B:Z,5,0)</f>
        <v>19</v>
      </c>
      <c r="G50" s="13">
        <f>VLOOKUP("1000",B:Z,6,0) + VLOOKUP("2000",B:Z,6,0) + VLOOKUP("3000",B:Z,6,0)</f>
        <v>0</v>
      </c>
      <c r="H50" s="13">
        <f>VLOOKUP("1000",B:Z,7,0) + VLOOKUP("2000",B:Z,7,0) + VLOOKUP("3000",B:Z,7,0)</f>
        <v>0</v>
      </c>
      <c r="I50" s="13">
        <f>VLOOKUP("1000",B:Z,8,0) + VLOOKUP("2000",B:Z,8,0) + VLOOKUP("3000",B:Z,8,0)</f>
        <v>0</v>
      </c>
      <c r="J50" s="13">
        <f>VLOOKUP("1000",B:Z,9,0) + VLOOKUP("2000",B:Z,9,0) + VLOOKUP("3000",B:Z,9,0)</f>
        <v>0</v>
      </c>
      <c r="K50" s="13">
        <f>VLOOKUP("1000",B:Z,10,0) + VLOOKUP("2000",B:Z,10,0) + VLOOKUP("3000",B:Z,10,0)</f>
        <v>0</v>
      </c>
      <c r="L50" s="13">
        <f>VLOOKUP("1000",B:Z,11,0) + VLOOKUP("2000",B:Z,11,0) + VLOOKUP("3000",B:Z,11,0)</f>
        <v>0</v>
      </c>
      <c r="M50" s="13">
        <f>VLOOKUP("1000",B:Z,12,0) + VLOOKUP("2000",B:Z,12,0) + VLOOKUP("3000",B:Z,12,0)</f>
        <v>0</v>
      </c>
      <c r="N50" s="13">
        <f>VLOOKUP("1000",B:Z,13,0) + VLOOKUP("2000",B:Z,13,0) + VLOOKUP("3000",B:Z,13,0)</f>
        <v>0</v>
      </c>
      <c r="O50" s="13">
        <f>VLOOKUP("1000",B:Z,14,0) + VLOOKUP("2000",B:Z,14,0) + VLOOKUP("3000",B:Z,14,0)</f>
        <v>0</v>
      </c>
      <c r="P50" s="13">
        <f>VLOOKUP("1000",B:Z,15,0) + VLOOKUP("2000",B:Z,15,0) + VLOOKUP("3000",B:Z,15,0)</f>
        <v>0</v>
      </c>
      <c r="Q50" s="13">
        <f>VLOOKUP("1000",B:Z,16,0) + VLOOKUP("2000",B:Z,16,0) + VLOOKUP("3000",B:Z,16,0)</f>
        <v>0</v>
      </c>
      <c r="R50" s="13">
        <f>VLOOKUP("1000",B:Z,17,0) + VLOOKUP("2000",B:Z,17,0) + VLOOKUP("3000",B:Z,17,0)</f>
        <v>0</v>
      </c>
      <c r="S50" s="13">
        <f>VLOOKUP("1000",B:Z,18,0) + VLOOKUP("2000",B:Z,18,0) + VLOOKUP("3000",B:Z,18,0)</f>
        <v>0</v>
      </c>
      <c r="T50" s="13">
        <f>VLOOKUP("1000",B:Z,19,0) + VLOOKUP("2000",B:Z,19,0) + VLOOKUP("3000",B:Z,19,0)</f>
        <v>0</v>
      </c>
      <c r="U50" s="13">
        <f>VLOOKUP("1000",B:Z,20,0) + VLOOKUP("2000",B:Z,20,0) + VLOOKUP("3000",B:Z,20,0)</f>
        <v>0</v>
      </c>
      <c r="V50" s="13">
        <f>VLOOKUP("1000",B:Z,21,0) + VLOOKUP("2000",B:Z,21,0) + VLOOKUP("3000",B:Z,21,0)</f>
        <v>0</v>
      </c>
      <c r="W50" s="13">
        <f>VLOOKUP("1000",B:Z,22,0) + VLOOKUP("2000",B:Z,22,0) + VLOOKUP("3000",B:Z,22,0)</f>
        <v>0</v>
      </c>
      <c r="X50" s="13">
        <f>VLOOKUP("1000",B:Z,23,0) + VLOOKUP("2000",B:Z,23,0) + VLOOKUP("3000",B:Z,23,0)</f>
        <v>0</v>
      </c>
      <c r="Y50" s="13">
        <f>VLOOKUP("1000",B:Z,24,0) + VLOOKUP("2000",B:Z,24,0) + VLOOKUP("3000",B:Z,24,0)</f>
        <v>0</v>
      </c>
      <c r="Z50" s="13">
        <f>VLOOKUP("1000",B:Z,25,0) + VLOOKUP("2000",B:Z,25,0) + VLOOKUP("3000",B:Z,25,0)</f>
        <v>0</v>
      </c>
    </row>
  </sheetData>
  <sheetProtection sheet="1" objects="1" scenarios="1"/>
  <mergeCells count="22">
    <mergeCell ref="Y5:Z5"/>
    <mergeCell ref="M5:N5"/>
    <mergeCell ref="O5:P5"/>
    <mergeCell ref="Q5:R5"/>
    <mergeCell ref="U5:V5"/>
    <mergeCell ref="W5:X5"/>
    <mergeCell ref="A1:Z1"/>
    <mergeCell ref="A2:A6"/>
    <mergeCell ref="B2:B6"/>
    <mergeCell ref="C2:J3"/>
    <mergeCell ref="K2:Z2"/>
    <mergeCell ref="K3:R3"/>
    <mergeCell ref="S3:Z3"/>
    <mergeCell ref="C4:D5"/>
    <mergeCell ref="E4:J4"/>
    <mergeCell ref="K4:L5"/>
    <mergeCell ref="M4:R4"/>
    <mergeCell ref="S4:T5"/>
    <mergeCell ref="U4:Z4"/>
    <mergeCell ref="E5:F5"/>
    <mergeCell ref="G5:H5"/>
    <mergeCell ref="I5:J5"/>
  </mergeCells>
  <phoneticPr fontId="0" type="noConversion"/>
  <pageMargins left="0.4" right="0.4" top="0.4" bottom="0.4" header="0.1" footer="0.1"/>
  <pageSetup paperSize="9" scale="30" fitToHeight="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/>
  </sheetViews>
  <sheetFormatPr defaultRowHeight="10.5"/>
  <cols>
    <col min="1" max="1" width="66.85546875" customWidth="1"/>
    <col min="2" max="15" width="17.140625" customWidth="1"/>
  </cols>
  <sheetData>
    <row r="1" spans="1:15" ht="50.1" customHeight="1">
      <c r="A1" s="1" t="s">
        <v>805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3" t="s">
        <v>166</v>
      </c>
      <c r="B2" s="23" t="s">
        <v>78</v>
      </c>
      <c r="C2" s="23" t="s">
        <v>806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0" customHeight="1">
      <c r="A3" s="23"/>
      <c r="B3" s="23"/>
      <c r="C3" s="23" t="s">
        <v>807</v>
      </c>
      <c r="D3" s="23" t="s">
        <v>214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0" customHeight="1">
      <c r="A4" s="23"/>
      <c r="B4" s="23"/>
      <c r="C4" s="23"/>
      <c r="D4" s="23" t="s">
        <v>808</v>
      </c>
      <c r="E4" s="23"/>
      <c r="F4" s="23"/>
      <c r="G4" s="23"/>
      <c r="H4" s="23"/>
      <c r="I4" s="23"/>
      <c r="J4" s="23" t="s">
        <v>809</v>
      </c>
      <c r="K4" s="23"/>
      <c r="L4" s="23" t="s">
        <v>708</v>
      </c>
      <c r="M4" s="23"/>
      <c r="N4" s="23"/>
      <c r="O4" s="23" t="s">
        <v>810</v>
      </c>
    </row>
    <row r="5" spans="1:15" ht="30" customHeight="1">
      <c r="A5" s="23"/>
      <c r="B5" s="23"/>
      <c r="C5" s="23"/>
      <c r="D5" s="3" t="s">
        <v>811</v>
      </c>
      <c r="E5" s="3" t="s">
        <v>812</v>
      </c>
      <c r="F5" s="3" t="s">
        <v>813</v>
      </c>
      <c r="G5" s="3" t="s">
        <v>713</v>
      </c>
      <c r="H5" s="3" t="s">
        <v>814</v>
      </c>
      <c r="I5" s="3" t="s">
        <v>815</v>
      </c>
      <c r="J5" s="3" t="s">
        <v>816</v>
      </c>
      <c r="K5" s="3" t="s">
        <v>809</v>
      </c>
      <c r="L5" s="3" t="s">
        <v>817</v>
      </c>
      <c r="M5" s="3" t="s">
        <v>818</v>
      </c>
      <c r="N5" s="3" t="s">
        <v>819</v>
      </c>
      <c r="O5" s="23"/>
    </row>
    <row r="6" spans="1:15" ht="20.100000000000001" customHeight="1">
      <c r="A6" s="3" t="s">
        <v>17</v>
      </c>
      <c r="B6" s="3" t="s">
        <v>19</v>
      </c>
      <c r="C6" s="3" t="s">
        <v>22</v>
      </c>
      <c r="D6" s="3" t="s">
        <v>25</v>
      </c>
      <c r="E6" s="3" t="s">
        <v>28</v>
      </c>
      <c r="F6" s="3" t="s">
        <v>31</v>
      </c>
      <c r="G6" s="3" t="s">
        <v>34</v>
      </c>
      <c r="H6" s="3" t="s">
        <v>37</v>
      </c>
      <c r="I6" s="3" t="s">
        <v>40</v>
      </c>
      <c r="J6" s="3" t="s">
        <v>43</v>
      </c>
      <c r="K6" s="3" t="s">
        <v>46</v>
      </c>
      <c r="L6" s="3" t="s">
        <v>49</v>
      </c>
      <c r="M6" s="3" t="s">
        <v>52</v>
      </c>
      <c r="N6" s="3" t="s">
        <v>55</v>
      </c>
      <c r="O6" s="3" t="s">
        <v>57</v>
      </c>
    </row>
    <row r="7" spans="1:15" ht="30" customHeight="1">
      <c r="A7" s="14" t="s">
        <v>722</v>
      </c>
      <c r="B7" s="15" t="s">
        <v>88</v>
      </c>
      <c r="C7" s="13">
        <f t="shared" ref="C7:C48" si="0">SUM(D7:O7)</f>
        <v>1806185.47</v>
      </c>
      <c r="D7" s="13">
        <v>994568.94</v>
      </c>
      <c r="E7" s="13">
        <v>35896</v>
      </c>
      <c r="F7" s="13">
        <v>65664.679999999993</v>
      </c>
      <c r="G7" s="13">
        <v>0</v>
      </c>
      <c r="H7" s="13">
        <v>65447.85</v>
      </c>
      <c r="I7" s="13">
        <v>135875</v>
      </c>
      <c r="J7" s="13">
        <v>0</v>
      </c>
      <c r="K7" s="13">
        <v>0</v>
      </c>
      <c r="L7" s="13">
        <v>461808</v>
      </c>
      <c r="M7" s="13">
        <v>0</v>
      </c>
      <c r="N7" s="13">
        <v>0</v>
      </c>
      <c r="O7" s="13">
        <v>46925</v>
      </c>
    </row>
    <row r="8" spans="1:15" ht="30" customHeight="1">
      <c r="A8" s="4" t="s">
        <v>723</v>
      </c>
      <c r="B8" s="3" t="s">
        <v>266</v>
      </c>
      <c r="C8" s="5">
        <f t="shared" si="0"/>
        <v>1302486.45</v>
      </c>
      <c r="D8" s="5">
        <v>639191.21</v>
      </c>
      <c r="E8" s="5">
        <v>19000</v>
      </c>
      <c r="F8" s="5">
        <v>23889.89</v>
      </c>
      <c r="G8" s="5">
        <v>0</v>
      </c>
      <c r="H8" s="5">
        <v>25260.35</v>
      </c>
      <c r="I8" s="5">
        <v>127029</v>
      </c>
      <c r="J8" s="5">
        <v>0</v>
      </c>
      <c r="K8" s="5">
        <v>0</v>
      </c>
      <c r="L8" s="5">
        <v>461808</v>
      </c>
      <c r="M8" s="5">
        <v>0</v>
      </c>
      <c r="N8" s="5">
        <v>0</v>
      </c>
      <c r="O8" s="5">
        <v>6308</v>
      </c>
    </row>
    <row r="9" spans="1:15" ht="30" customHeight="1">
      <c r="A9" s="4" t="s">
        <v>724</v>
      </c>
      <c r="B9" s="3" t="s">
        <v>725</v>
      </c>
      <c r="C9" s="5">
        <f t="shared" si="0"/>
        <v>551451.9</v>
      </c>
      <c r="D9" s="5">
        <v>239901.1</v>
      </c>
      <c r="E9" s="5">
        <v>0</v>
      </c>
      <c r="F9" s="5">
        <v>2916.8</v>
      </c>
      <c r="G9" s="5">
        <v>0</v>
      </c>
      <c r="H9" s="5">
        <v>7534</v>
      </c>
      <c r="I9" s="5">
        <v>67940</v>
      </c>
      <c r="J9" s="5">
        <v>0</v>
      </c>
      <c r="K9" s="5">
        <v>0</v>
      </c>
      <c r="L9" s="5">
        <v>230904</v>
      </c>
      <c r="M9" s="5">
        <v>0</v>
      </c>
      <c r="N9" s="5">
        <v>0</v>
      </c>
      <c r="O9" s="5">
        <v>2256</v>
      </c>
    </row>
    <row r="10" spans="1:15" ht="30" customHeight="1">
      <c r="A10" s="4" t="s">
        <v>726</v>
      </c>
      <c r="B10" s="3" t="s">
        <v>727</v>
      </c>
      <c r="C10" s="5">
        <f t="shared" si="0"/>
        <v>751034.55</v>
      </c>
      <c r="D10" s="5">
        <v>399290.11</v>
      </c>
      <c r="E10" s="5">
        <v>19000</v>
      </c>
      <c r="F10" s="5">
        <v>20973.09</v>
      </c>
      <c r="G10" s="5">
        <v>0</v>
      </c>
      <c r="H10" s="5">
        <v>17726.349999999999</v>
      </c>
      <c r="I10" s="5">
        <v>59089</v>
      </c>
      <c r="J10" s="5">
        <v>0</v>
      </c>
      <c r="K10" s="5">
        <v>0</v>
      </c>
      <c r="L10" s="5">
        <v>230904</v>
      </c>
      <c r="M10" s="5">
        <v>0</v>
      </c>
      <c r="N10" s="5">
        <v>0</v>
      </c>
      <c r="O10" s="5">
        <v>4052</v>
      </c>
    </row>
    <row r="11" spans="1:15" ht="30" customHeight="1">
      <c r="A11" s="4" t="s">
        <v>728</v>
      </c>
      <c r="B11" s="3" t="s">
        <v>729</v>
      </c>
      <c r="C11" s="5">
        <f t="shared" si="0"/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30" customHeight="1">
      <c r="A12" s="4" t="s">
        <v>730</v>
      </c>
      <c r="B12" s="3" t="s">
        <v>731</v>
      </c>
      <c r="C12" s="5">
        <f t="shared" si="0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 ht="30" customHeight="1">
      <c r="A13" s="4" t="s">
        <v>732</v>
      </c>
      <c r="B13" s="3" t="s">
        <v>733</v>
      </c>
      <c r="C13" s="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30" customHeight="1">
      <c r="A14" s="4" t="s">
        <v>734</v>
      </c>
      <c r="B14" s="3" t="s">
        <v>735</v>
      </c>
      <c r="C14" s="5">
        <f t="shared" si="0"/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30" customHeight="1">
      <c r="A15" s="4" t="s">
        <v>736</v>
      </c>
      <c r="B15" s="3" t="s">
        <v>737</v>
      </c>
      <c r="C15" s="5">
        <f t="shared" si="0"/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30" customHeight="1">
      <c r="A16" s="4" t="s">
        <v>738</v>
      </c>
      <c r="B16" s="3" t="s">
        <v>739</v>
      </c>
      <c r="C16" s="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ht="30" customHeight="1">
      <c r="A17" s="4" t="s">
        <v>740</v>
      </c>
      <c r="B17" s="3" t="s">
        <v>378</v>
      </c>
      <c r="C17" s="5">
        <f t="shared" si="0"/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30" customHeight="1">
      <c r="A18" s="4" t="s">
        <v>741</v>
      </c>
      <c r="B18" s="3" t="s">
        <v>742</v>
      </c>
      <c r="C18" s="5">
        <f t="shared" si="0"/>
        <v>111319.19</v>
      </c>
      <c r="D18" s="5">
        <v>75873.919999999998</v>
      </c>
      <c r="E18" s="5">
        <v>0</v>
      </c>
      <c r="F18" s="5">
        <v>23989.27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11456</v>
      </c>
    </row>
    <row r="19" spans="1:15" ht="30" customHeight="1">
      <c r="A19" s="4" t="s">
        <v>743</v>
      </c>
      <c r="B19" s="3" t="s">
        <v>744</v>
      </c>
      <c r="C19" s="5">
        <f t="shared" si="0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30" customHeight="1">
      <c r="A20" s="4" t="s">
        <v>745</v>
      </c>
      <c r="B20" s="3" t="s">
        <v>94</v>
      </c>
      <c r="C20" s="5">
        <f t="shared" si="0"/>
        <v>206921.8</v>
      </c>
      <c r="D20" s="5">
        <v>157892.46</v>
      </c>
      <c r="E20" s="5">
        <v>0</v>
      </c>
      <c r="F20" s="5">
        <v>7503.84</v>
      </c>
      <c r="G20" s="5">
        <v>0</v>
      </c>
      <c r="H20" s="5">
        <v>28487.5</v>
      </c>
      <c r="I20" s="5">
        <v>5646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7392</v>
      </c>
    </row>
    <row r="21" spans="1:15" ht="30" customHeight="1">
      <c r="A21" s="4" t="s">
        <v>746</v>
      </c>
      <c r="B21" s="3" t="s">
        <v>747</v>
      </c>
      <c r="C21" s="5">
        <f t="shared" si="0"/>
        <v>185458.03</v>
      </c>
      <c r="D21" s="5">
        <v>121611.35</v>
      </c>
      <c r="E21" s="5">
        <v>16896</v>
      </c>
      <c r="F21" s="5">
        <v>10281.68</v>
      </c>
      <c r="G21" s="5">
        <v>0</v>
      </c>
      <c r="H21" s="5">
        <v>11700</v>
      </c>
      <c r="I21" s="5">
        <v>3200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21769</v>
      </c>
    </row>
    <row r="22" spans="1:15" ht="30" customHeight="1">
      <c r="A22" s="4" t="s">
        <v>748</v>
      </c>
      <c r="B22" s="3" t="s">
        <v>749</v>
      </c>
      <c r="C22" s="5">
        <f t="shared" si="0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ht="30" customHeight="1">
      <c r="A23" s="4" t="s">
        <v>750</v>
      </c>
      <c r="B23" s="3" t="s">
        <v>751</v>
      </c>
      <c r="C23" s="5">
        <f t="shared" si="0"/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30" customHeight="1">
      <c r="A24" s="4" t="s">
        <v>752</v>
      </c>
      <c r="B24" s="3" t="s">
        <v>753</v>
      </c>
      <c r="C24" s="5">
        <f t="shared" si="0"/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30" customHeight="1">
      <c r="A25" s="14" t="s">
        <v>754</v>
      </c>
      <c r="B25" s="15" t="s">
        <v>98</v>
      </c>
      <c r="C25" s="13">
        <f t="shared" si="0"/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ht="30" customHeight="1">
      <c r="A26" s="4" t="s">
        <v>755</v>
      </c>
      <c r="B26" s="3" t="s">
        <v>271</v>
      </c>
      <c r="C26" s="5">
        <f t="shared" si="0"/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30" customHeight="1">
      <c r="A27" s="4" t="s">
        <v>756</v>
      </c>
      <c r="B27" s="3" t="s">
        <v>757</v>
      </c>
      <c r="C27" s="5">
        <f t="shared" si="0"/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30" customHeight="1">
      <c r="A28" s="4" t="s">
        <v>758</v>
      </c>
      <c r="B28" s="3" t="s">
        <v>759</v>
      </c>
      <c r="C28" s="5">
        <f t="shared" si="0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30" customHeight="1">
      <c r="A29" s="4" t="s">
        <v>760</v>
      </c>
      <c r="B29" s="3" t="s">
        <v>761</v>
      </c>
      <c r="C29" s="5">
        <f t="shared" si="0"/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30" customHeight="1">
      <c r="A30" s="4" t="s">
        <v>762</v>
      </c>
      <c r="B30" s="3" t="s">
        <v>763</v>
      </c>
      <c r="C30" s="5">
        <f t="shared" si="0"/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30" customHeight="1">
      <c r="A31" s="4" t="s">
        <v>764</v>
      </c>
      <c r="B31" s="3" t="s">
        <v>765</v>
      </c>
      <c r="C31" s="5">
        <f t="shared" si="0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ht="30" customHeight="1">
      <c r="A32" s="4" t="s">
        <v>766</v>
      </c>
      <c r="B32" s="3" t="s">
        <v>666</v>
      </c>
      <c r="C32" s="5">
        <f t="shared" si="0"/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ht="30" customHeight="1">
      <c r="A33" s="4" t="s">
        <v>767</v>
      </c>
      <c r="B33" s="3" t="s">
        <v>768</v>
      </c>
      <c r="C33" s="5">
        <f t="shared" si="0"/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30" customHeight="1">
      <c r="A34" s="4" t="s">
        <v>769</v>
      </c>
      <c r="B34" s="3" t="s">
        <v>770</v>
      </c>
      <c r="C34" s="5">
        <f t="shared" si="0"/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30" customHeight="1">
      <c r="A35" s="4" t="s">
        <v>771</v>
      </c>
      <c r="B35" s="3" t="s">
        <v>772</v>
      </c>
      <c r="C35" s="5">
        <f t="shared" si="0"/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ht="30" customHeight="1">
      <c r="A36" s="4" t="s">
        <v>773</v>
      </c>
      <c r="B36" s="3" t="s">
        <v>774</v>
      </c>
      <c r="C36" s="5">
        <f t="shared" si="0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 ht="30" customHeight="1">
      <c r="A37" s="4" t="s">
        <v>775</v>
      </c>
      <c r="B37" s="3" t="s">
        <v>776</v>
      </c>
      <c r="C37" s="5">
        <f t="shared" si="0"/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1:15" ht="30" customHeight="1">
      <c r="A38" s="4" t="s">
        <v>777</v>
      </c>
      <c r="B38" s="3" t="s">
        <v>778</v>
      </c>
      <c r="C38" s="5">
        <f t="shared" si="0"/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ht="30" customHeight="1">
      <c r="A39" s="14" t="s">
        <v>779</v>
      </c>
      <c r="B39" s="15" t="s">
        <v>106</v>
      </c>
      <c r="C39" s="13">
        <f t="shared" si="0"/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</row>
    <row r="40" spans="1:15" ht="30" customHeight="1">
      <c r="A40" s="4" t="s">
        <v>780</v>
      </c>
      <c r="B40" s="3" t="s">
        <v>188</v>
      </c>
      <c r="C40" s="5">
        <f t="shared" si="0"/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ht="30" customHeight="1">
      <c r="A41" s="4" t="s">
        <v>781</v>
      </c>
      <c r="B41" s="3" t="s">
        <v>190</v>
      </c>
      <c r="C41" s="5">
        <f t="shared" si="0"/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ht="30" customHeight="1">
      <c r="A42" s="4" t="s">
        <v>782</v>
      </c>
      <c r="B42" s="3" t="s">
        <v>192</v>
      </c>
      <c r="C42" s="5">
        <f t="shared" si="0"/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30" customHeight="1">
      <c r="A43" s="4" t="s">
        <v>783</v>
      </c>
      <c r="B43" s="3" t="s">
        <v>194</v>
      </c>
      <c r="C43" s="5">
        <f t="shared" si="0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30" customHeight="1">
      <c r="A44" s="4" t="s">
        <v>784</v>
      </c>
      <c r="B44" s="3" t="s">
        <v>110</v>
      </c>
      <c r="C44" s="5">
        <f t="shared" si="0"/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ht="30" customHeight="1">
      <c r="A45" s="4" t="s">
        <v>785</v>
      </c>
      <c r="B45" s="3" t="s">
        <v>786</v>
      </c>
      <c r="C45" s="5">
        <f t="shared" si="0"/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ht="30" customHeight="1">
      <c r="A46" s="4" t="s">
        <v>787</v>
      </c>
      <c r="B46" s="3" t="s">
        <v>788</v>
      </c>
      <c r="C46" s="5">
        <f t="shared" si="0"/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30" customHeight="1">
      <c r="A47" s="4" t="s">
        <v>789</v>
      </c>
      <c r="B47" s="3" t="s">
        <v>790</v>
      </c>
      <c r="C47" s="5">
        <f t="shared" si="0"/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ht="30" customHeight="1">
      <c r="A48" s="4" t="s">
        <v>791</v>
      </c>
      <c r="B48" s="3" t="s">
        <v>792</v>
      </c>
      <c r="C48" s="5">
        <f t="shared" si="0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 ht="20.100000000000001" customHeight="1">
      <c r="A49" s="12" t="s">
        <v>119</v>
      </c>
      <c r="B49" s="15" t="s">
        <v>120</v>
      </c>
      <c r="C49" s="13">
        <f>VLOOKUP("1000",B:Z,2,0) + VLOOKUP("2000",B:Z,2,0) + VLOOKUP("3000",B:Z,2,0)</f>
        <v>1806185.47</v>
      </c>
      <c r="D49" s="13">
        <f>VLOOKUP("1000",B:Z,3,0) + VLOOKUP("2000",B:Z,3,0) + VLOOKUP("3000",B:Z,3,0)</f>
        <v>994568.94</v>
      </c>
      <c r="E49" s="13">
        <f>VLOOKUP("1000",B:Z,4,0) + VLOOKUP("2000",B:Z,4,0) + VLOOKUP("3000",B:Z,4,0)</f>
        <v>35896</v>
      </c>
      <c r="F49" s="13">
        <f>VLOOKUP("1000",B:Z,5,0) + VLOOKUP("2000",B:Z,5,0) + VLOOKUP("3000",B:Z,5,0)</f>
        <v>65664.679999999993</v>
      </c>
      <c r="G49" s="13">
        <f>VLOOKUP("1000",B:Z,6,0) + VLOOKUP("2000",B:Z,6,0) + VLOOKUP("3000",B:Z,6,0)</f>
        <v>0</v>
      </c>
      <c r="H49" s="13">
        <f>VLOOKUP("1000",B:Z,7,0) + VLOOKUP("2000",B:Z,7,0) + VLOOKUP("3000",B:Z,7,0)</f>
        <v>65447.85</v>
      </c>
      <c r="I49" s="13">
        <f>VLOOKUP("1000",B:Z,8,0) + VLOOKUP("2000",B:Z,8,0) + VLOOKUP("3000",B:Z,8,0)</f>
        <v>135875</v>
      </c>
      <c r="J49" s="13">
        <f>VLOOKUP("1000",B:Z,9,0) + VLOOKUP("2000",B:Z,9,0) + VLOOKUP("3000",B:Z,9,0)</f>
        <v>0</v>
      </c>
      <c r="K49" s="13">
        <f>VLOOKUP("1000",B:Z,10,0) + VLOOKUP("2000",B:Z,10,0) + VLOOKUP("3000",B:Z,10,0)</f>
        <v>0</v>
      </c>
      <c r="L49" s="13">
        <f>VLOOKUP("1000",B:Z,11,0) + VLOOKUP("2000",B:Z,11,0) + VLOOKUP("3000",B:Z,11,0)</f>
        <v>461808</v>
      </c>
      <c r="M49" s="13">
        <f>VLOOKUP("1000",B:Z,12,0) + VLOOKUP("2000",B:Z,12,0) + VLOOKUP("3000",B:Z,12,0)</f>
        <v>0</v>
      </c>
      <c r="N49" s="13">
        <f>VLOOKUP("1000",B:Z,13,0) + VLOOKUP("2000",B:Z,13,0) + VLOOKUP("3000",B:Z,13,0)</f>
        <v>0</v>
      </c>
      <c r="O49" s="13">
        <f>VLOOKUP("1000",B:Z,14,0) + VLOOKUP("2000",B:Z,14,0) + VLOOKUP("3000",B:Z,14,0)</f>
        <v>46925</v>
      </c>
    </row>
    <row r="50" spans="1:15" ht="15" customHeight="1"/>
    <row r="51" spans="1:15" ht="39.950000000000003" customHeight="1">
      <c r="A51" s="7" t="s">
        <v>820</v>
      </c>
      <c r="C51" s="24"/>
      <c r="D51" s="24"/>
      <c r="F51" s="24"/>
      <c r="G51" s="24"/>
    </row>
    <row r="52" spans="1:15" ht="20.100000000000001" customHeight="1">
      <c r="C52" s="18" t="s">
        <v>821</v>
      </c>
      <c r="D52" s="18"/>
      <c r="F52" s="18" t="s">
        <v>439</v>
      </c>
      <c r="G52" s="18"/>
    </row>
    <row r="53" spans="1:15" ht="20.100000000000001" customHeight="1"/>
    <row r="54" spans="1:15" ht="20.100000000000001" customHeight="1">
      <c r="A54" s="2" t="s">
        <v>461</v>
      </c>
      <c r="B54" s="2"/>
    </row>
    <row r="55" spans="1:15" ht="39.950000000000003" customHeight="1">
      <c r="A55" s="7" t="s">
        <v>822</v>
      </c>
    </row>
    <row r="56" spans="1:15" ht="39.950000000000003" customHeight="1">
      <c r="A56" s="7" t="s">
        <v>823</v>
      </c>
    </row>
    <row r="57" spans="1:15" ht="20.100000000000001" customHeight="1"/>
    <row r="58" spans="1:15" ht="20.100000000000001" customHeight="1">
      <c r="A58" s="20" t="s">
        <v>63</v>
      </c>
      <c r="B58" s="20"/>
    </row>
    <row r="59" spans="1:15" ht="20.100000000000001" customHeight="1">
      <c r="A59" s="21" t="s">
        <v>65</v>
      </c>
      <c r="B59" s="21"/>
    </row>
    <row r="60" spans="1:15" ht="20.100000000000001" customHeight="1">
      <c r="A60" s="21" t="s">
        <v>67</v>
      </c>
      <c r="B60" s="21"/>
    </row>
    <row r="61" spans="1:15" ht="20.100000000000001" customHeight="1">
      <c r="A61" s="21" t="s">
        <v>69</v>
      </c>
      <c r="B61" s="21"/>
    </row>
    <row r="62" spans="1:15" ht="20.100000000000001" customHeight="1">
      <c r="A62" s="21" t="s">
        <v>71</v>
      </c>
      <c r="B62" s="21"/>
    </row>
    <row r="63" spans="1:15" ht="20.100000000000001" customHeight="1">
      <c r="A63" s="21" t="s">
        <v>72</v>
      </c>
      <c r="B63" s="21"/>
    </row>
    <row r="64" spans="1:15" ht="20.100000000000001" customHeight="1">
      <c r="A64" s="22" t="s">
        <v>74</v>
      </c>
      <c r="B64" s="22"/>
    </row>
  </sheetData>
  <sheetProtection sheet="1" objects="1" scenarios="1"/>
  <mergeCells count="22">
    <mergeCell ref="A63:B63"/>
    <mergeCell ref="A64:B64"/>
    <mergeCell ref="A58:B58"/>
    <mergeCell ref="A59:B59"/>
    <mergeCell ref="A60:B60"/>
    <mergeCell ref="A61:B61"/>
    <mergeCell ref="A62:B62"/>
    <mergeCell ref="C51:D51"/>
    <mergeCell ref="F51:G51"/>
    <mergeCell ref="C52:D52"/>
    <mergeCell ref="F52:G52"/>
    <mergeCell ref="A54:B54"/>
    <mergeCell ref="A1:O1"/>
    <mergeCell ref="A2:A5"/>
    <mergeCell ref="B2:B5"/>
    <mergeCell ref="C2:O2"/>
    <mergeCell ref="C3:C5"/>
    <mergeCell ref="D3:O3"/>
    <mergeCell ref="D4:I4"/>
    <mergeCell ref="J4:K4"/>
    <mergeCell ref="L4:N4"/>
    <mergeCell ref="O4:O5"/>
  </mergeCells>
  <phoneticPr fontId="0" type="noConversion"/>
  <pageMargins left="0.4" right="0.4" top="0.4" bottom="0.4" header="0.1" footer="0.1"/>
  <pageSetup paperSize="9" scale="49" fitToHeight="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sqref="A1:I1"/>
    </sheetView>
  </sheetViews>
  <sheetFormatPr defaultRowHeight="10.5"/>
  <cols>
    <col min="1" max="1" width="66.85546875" customWidth="1"/>
    <col min="2" max="2" width="38.140625" customWidth="1"/>
    <col min="3" max="9" width="24.85546875" customWidth="1"/>
  </cols>
  <sheetData>
    <row r="1" spans="1:9" ht="50.1" customHeight="1">
      <c r="A1" s="1" t="s">
        <v>824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18" t="s">
        <v>310</v>
      </c>
      <c r="B2" s="18"/>
      <c r="C2" s="18"/>
      <c r="D2" s="18"/>
      <c r="E2" s="18"/>
      <c r="F2" s="18"/>
      <c r="G2" s="18"/>
      <c r="H2" s="18"/>
      <c r="I2" s="18"/>
    </row>
    <row r="3" spans="1:9" ht="30" customHeight="1">
      <c r="I3" s="3" t="s">
        <v>2</v>
      </c>
    </row>
    <row r="4" spans="1:9" ht="30" customHeight="1">
      <c r="H4" s="11" t="s">
        <v>3</v>
      </c>
      <c r="I4" s="3" t="s">
        <v>4</v>
      </c>
    </row>
    <row r="5" spans="1:9" ht="30" customHeight="1">
      <c r="H5" s="11" t="s">
        <v>443</v>
      </c>
      <c r="I5" s="3" t="s">
        <v>444</v>
      </c>
    </row>
    <row r="6" spans="1:9" ht="30" customHeight="1">
      <c r="A6" s="7" t="s">
        <v>5</v>
      </c>
      <c r="B6" s="24" t="s">
        <v>6</v>
      </c>
      <c r="C6" s="24"/>
      <c r="D6" s="24"/>
      <c r="E6" s="24"/>
      <c r="F6" s="24"/>
      <c r="G6" s="24"/>
      <c r="H6" s="11" t="s">
        <v>7</v>
      </c>
      <c r="I6" s="3" t="s">
        <v>8</v>
      </c>
    </row>
    <row r="7" spans="1:9" ht="30" customHeight="1">
      <c r="A7" s="7" t="s">
        <v>9</v>
      </c>
      <c r="B7" s="24" t="s">
        <v>10</v>
      </c>
      <c r="C7" s="24"/>
      <c r="D7" s="24"/>
      <c r="E7" s="24"/>
      <c r="F7" s="24"/>
      <c r="G7" s="24"/>
      <c r="H7" s="11" t="s">
        <v>11</v>
      </c>
      <c r="I7" s="3" t="s">
        <v>12</v>
      </c>
    </row>
    <row r="8" spans="1:9" ht="30" customHeight="1">
      <c r="A8" s="7" t="s">
        <v>311</v>
      </c>
      <c r="B8" s="24" t="s">
        <v>312</v>
      </c>
      <c r="C8" s="24"/>
      <c r="D8" s="24"/>
      <c r="E8" s="24"/>
      <c r="F8" s="24"/>
      <c r="G8" s="24"/>
      <c r="H8" s="11" t="s">
        <v>13</v>
      </c>
      <c r="I8" s="3" t="s">
        <v>14</v>
      </c>
    </row>
    <row r="9" spans="1:9" ht="30" customHeight="1">
      <c r="A9" s="7" t="s">
        <v>314</v>
      </c>
      <c r="B9" s="18"/>
      <c r="C9" s="18"/>
      <c r="D9" s="18"/>
      <c r="E9" s="18"/>
      <c r="F9" s="18"/>
      <c r="G9" s="18"/>
      <c r="H9" s="11" t="s">
        <v>15</v>
      </c>
      <c r="I9" s="3" t="s">
        <v>16</v>
      </c>
    </row>
    <row r="10" spans="1:9" ht="30" customHeight="1"/>
    <row r="11" spans="1:9" ht="30" customHeight="1">
      <c r="A11" s="23" t="s">
        <v>464</v>
      </c>
      <c r="B11" s="23" t="s">
        <v>465</v>
      </c>
      <c r="C11" s="23" t="s">
        <v>825</v>
      </c>
      <c r="D11" s="23" t="s">
        <v>469</v>
      </c>
      <c r="E11" s="23"/>
      <c r="F11" s="23" t="s">
        <v>78</v>
      </c>
      <c r="G11" s="23" t="s">
        <v>826</v>
      </c>
      <c r="H11" s="23" t="s">
        <v>827</v>
      </c>
      <c r="I11" s="23" t="s">
        <v>828</v>
      </c>
    </row>
    <row r="12" spans="1:9" ht="30" customHeight="1">
      <c r="A12" s="23"/>
      <c r="B12" s="23"/>
      <c r="C12" s="23"/>
      <c r="D12" s="3" t="s">
        <v>85</v>
      </c>
      <c r="E12" s="3" t="s">
        <v>86</v>
      </c>
      <c r="F12" s="23"/>
      <c r="G12" s="23"/>
      <c r="H12" s="23"/>
      <c r="I12" s="23"/>
    </row>
    <row r="13" spans="1:9" ht="20.100000000000001" customHeight="1">
      <c r="A13" s="3" t="s">
        <v>17</v>
      </c>
      <c r="B13" s="3" t="s">
        <v>19</v>
      </c>
      <c r="C13" s="3" t="s">
        <v>22</v>
      </c>
      <c r="D13" s="3" t="s">
        <v>25</v>
      </c>
      <c r="E13" s="3" t="s">
        <v>28</v>
      </c>
      <c r="F13" s="3" t="s">
        <v>31</v>
      </c>
      <c r="G13" s="3" t="s">
        <v>34</v>
      </c>
      <c r="H13" s="3" t="s">
        <v>37</v>
      </c>
      <c r="I13" s="3" t="s">
        <v>40</v>
      </c>
    </row>
    <row r="14" spans="1:9" ht="20.100000000000001" customHeight="1">
      <c r="A14" s="14" t="s">
        <v>492</v>
      </c>
      <c r="B14" s="15" t="s">
        <v>142</v>
      </c>
      <c r="C14" s="15" t="s">
        <v>142</v>
      </c>
      <c r="D14" s="15" t="s">
        <v>142</v>
      </c>
      <c r="E14" s="15" t="s">
        <v>142</v>
      </c>
      <c r="F14" s="15" t="s">
        <v>88</v>
      </c>
      <c r="G14" s="13">
        <v>1957.6</v>
      </c>
      <c r="H14" s="15" t="s">
        <v>142</v>
      </c>
      <c r="I14" s="15" t="s">
        <v>142</v>
      </c>
    </row>
    <row r="15" spans="1:9" ht="30" customHeight="1">
      <c r="A15" s="4" t="s">
        <v>214</v>
      </c>
      <c r="B15" s="3"/>
      <c r="C15" s="3"/>
      <c r="D15" s="3"/>
      <c r="E15" s="3"/>
      <c r="F15" s="3" t="s">
        <v>480</v>
      </c>
      <c r="G15" s="3"/>
      <c r="H15" s="3"/>
      <c r="I15" s="3"/>
    </row>
    <row r="16" spans="1:9" ht="31.5">
      <c r="A16" s="4" t="s">
        <v>500</v>
      </c>
      <c r="B16" s="3" t="s">
        <v>829</v>
      </c>
      <c r="C16" s="3" t="s">
        <v>830</v>
      </c>
      <c r="D16" s="3" t="s">
        <v>831</v>
      </c>
      <c r="E16" s="3" t="s">
        <v>486</v>
      </c>
      <c r="F16" s="3"/>
      <c r="G16" s="5">
        <v>156.5</v>
      </c>
      <c r="H16" s="3" t="s">
        <v>832</v>
      </c>
      <c r="I16" s="3"/>
    </row>
    <row r="17" spans="1:9" ht="21">
      <c r="A17" s="4" t="s">
        <v>557</v>
      </c>
      <c r="B17" s="3" t="s">
        <v>833</v>
      </c>
      <c r="C17" s="3" t="s">
        <v>834</v>
      </c>
      <c r="D17" s="3" t="s">
        <v>831</v>
      </c>
      <c r="E17" s="3" t="s">
        <v>486</v>
      </c>
      <c r="F17" s="3"/>
      <c r="G17" s="5">
        <v>540</v>
      </c>
      <c r="H17" s="3" t="s">
        <v>835</v>
      </c>
      <c r="I17" s="3"/>
    </row>
    <row r="18" spans="1:9" ht="21">
      <c r="A18" s="4" t="s">
        <v>534</v>
      </c>
      <c r="B18" s="3" t="s">
        <v>833</v>
      </c>
      <c r="C18" s="3" t="s">
        <v>834</v>
      </c>
      <c r="D18" s="3" t="s">
        <v>831</v>
      </c>
      <c r="E18" s="3" t="s">
        <v>486</v>
      </c>
      <c r="F18" s="3"/>
      <c r="G18" s="5">
        <v>796.3</v>
      </c>
      <c r="H18" s="3" t="s">
        <v>835</v>
      </c>
      <c r="I18" s="3"/>
    </row>
    <row r="19" spans="1:9" ht="31.5">
      <c r="A19" s="4" t="s">
        <v>541</v>
      </c>
      <c r="B19" s="3" t="s">
        <v>836</v>
      </c>
      <c r="C19" s="3" t="s">
        <v>830</v>
      </c>
      <c r="D19" s="3" t="s">
        <v>831</v>
      </c>
      <c r="E19" s="3" t="s">
        <v>486</v>
      </c>
      <c r="F19" s="3"/>
      <c r="G19" s="5">
        <v>20</v>
      </c>
      <c r="H19" s="3" t="s">
        <v>832</v>
      </c>
      <c r="I19" s="3"/>
    </row>
    <row r="20" spans="1:9" ht="31.5">
      <c r="A20" s="4" t="s">
        <v>547</v>
      </c>
      <c r="B20" s="3" t="s">
        <v>837</v>
      </c>
      <c r="C20" s="3" t="s">
        <v>834</v>
      </c>
      <c r="D20" s="3" t="s">
        <v>831</v>
      </c>
      <c r="E20" s="3" t="s">
        <v>486</v>
      </c>
      <c r="F20" s="3"/>
      <c r="G20" s="5">
        <v>62.7</v>
      </c>
      <c r="H20" s="3" t="s">
        <v>835</v>
      </c>
      <c r="I20" s="3"/>
    </row>
    <row r="21" spans="1:9" ht="21">
      <c r="A21" s="4" t="s">
        <v>560</v>
      </c>
      <c r="B21" s="3" t="s">
        <v>838</v>
      </c>
      <c r="C21" s="3" t="s">
        <v>834</v>
      </c>
      <c r="D21" s="3" t="s">
        <v>831</v>
      </c>
      <c r="E21" s="3" t="s">
        <v>486</v>
      </c>
      <c r="F21" s="3"/>
      <c r="G21" s="5">
        <v>318.8</v>
      </c>
      <c r="H21" s="3" t="s">
        <v>835</v>
      </c>
      <c r="I21" s="3"/>
    </row>
    <row r="22" spans="1:9" ht="31.5">
      <c r="A22" s="4" t="s">
        <v>547</v>
      </c>
      <c r="B22" s="3" t="s">
        <v>839</v>
      </c>
      <c r="C22" s="3" t="s">
        <v>834</v>
      </c>
      <c r="D22" s="3" t="s">
        <v>831</v>
      </c>
      <c r="E22" s="3" t="s">
        <v>486</v>
      </c>
      <c r="F22" s="3"/>
      <c r="G22" s="5">
        <v>63.3</v>
      </c>
      <c r="H22" s="3" t="s">
        <v>835</v>
      </c>
      <c r="I22" s="3"/>
    </row>
    <row r="23" spans="1:9" ht="30" customHeight="1">
      <c r="A23" s="27" t="s">
        <v>119</v>
      </c>
      <c r="B23" s="27"/>
      <c r="C23" s="27"/>
      <c r="D23" s="27"/>
      <c r="E23" s="27"/>
      <c r="F23" s="15" t="s">
        <v>120</v>
      </c>
      <c r="G23" s="13">
        <v>1957.6</v>
      </c>
      <c r="H23" s="15" t="s">
        <v>142</v>
      </c>
      <c r="I23" s="15" t="s">
        <v>142</v>
      </c>
    </row>
    <row r="24" spans="1:9" ht="15" customHeight="1"/>
    <row r="25" spans="1:9" ht="39.950000000000003" customHeight="1">
      <c r="A25" s="7" t="s">
        <v>437</v>
      </c>
      <c r="B25" s="10"/>
      <c r="D25" s="10"/>
    </row>
    <row r="26" spans="1:9" ht="20.100000000000001" customHeight="1">
      <c r="B26" s="8" t="s">
        <v>438</v>
      </c>
      <c r="D26" s="8" t="s">
        <v>439</v>
      </c>
    </row>
    <row r="27" spans="1:9" ht="39.950000000000003" customHeight="1">
      <c r="A27" s="7" t="s">
        <v>440</v>
      </c>
      <c r="B27" s="10"/>
      <c r="D27" s="10"/>
    </row>
    <row r="28" spans="1:9" ht="20.100000000000001" customHeight="1">
      <c r="B28" s="8" t="s">
        <v>438</v>
      </c>
      <c r="D28" s="8" t="s">
        <v>441</v>
      </c>
    </row>
    <row r="29" spans="1:9" ht="20.100000000000001" customHeight="1">
      <c r="A29" s="2" t="s">
        <v>461</v>
      </c>
      <c r="B29" s="2"/>
    </row>
    <row r="30" spans="1:9" ht="20.100000000000001" customHeight="1"/>
    <row r="31" spans="1:9" ht="20.100000000000001" customHeight="1">
      <c r="A31" s="20" t="s">
        <v>63</v>
      </c>
      <c r="B31" s="20"/>
    </row>
    <row r="32" spans="1:9" ht="20.100000000000001" customHeight="1">
      <c r="A32" s="21" t="s">
        <v>65</v>
      </c>
      <c r="B32" s="21"/>
    </row>
    <row r="33" spans="1:2" ht="20.100000000000001" customHeight="1">
      <c r="A33" s="21" t="s">
        <v>67</v>
      </c>
      <c r="B33" s="21"/>
    </row>
    <row r="34" spans="1:2" ht="20.100000000000001" customHeight="1">
      <c r="A34" s="21" t="s">
        <v>69</v>
      </c>
      <c r="B34" s="21"/>
    </row>
    <row r="35" spans="1:2" ht="20.100000000000001" customHeight="1">
      <c r="A35" s="21" t="s">
        <v>71</v>
      </c>
      <c r="B35" s="21"/>
    </row>
    <row r="36" spans="1:2" ht="20.100000000000001" customHeight="1">
      <c r="A36" s="21" t="s">
        <v>72</v>
      </c>
      <c r="B36" s="21"/>
    </row>
    <row r="37" spans="1:2" ht="20.100000000000001" customHeight="1">
      <c r="A37" s="22" t="s">
        <v>74</v>
      </c>
      <c r="B37" s="22"/>
    </row>
  </sheetData>
  <sheetProtection sheet="1" objects="1" scenarios="1"/>
  <mergeCells count="23">
    <mergeCell ref="A37:B37"/>
    <mergeCell ref="A32:B32"/>
    <mergeCell ref="A33:B33"/>
    <mergeCell ref="A34:B34"/>
    <mergeCell ref="A35:B35"/>
    <mergeCell ref="A36:B36"/>
    <mergeCell ref="H11:H12"/>
    <mergeCell ref="I11:I12"/>
    <mergeCell ref="A23:E23"/>
    <mergeCell ref="A29:B29"/>
    <mergeCell ref="A31:B31"/>
    <mergeCell ref="B9:G9"/>
    <mergeCell ref="A11:A12"/>
    <mergeCell ref="B11:B12"/>
    <mergeCell ref="C11:C12"/>
    <mergeCell ref="D11:E11"/>
    <mergeCell ref="F11:F12"/>
    <mergeCell ref="G11:G12"/>
    <mergeCell ref="A1:I1"/>
    <mergeCell ref="A2:I2"/>
    <mergeCell ref="B6:G6"/>
    <mergeCell ref="B7:G7"/>
    <mergeCell ref="B8:G8"/>
  </mergeCells>
  <phoneticPr fontId="0" type="noConversion"/>
  <pageMargins left="0.4" right="0.4" top="0.4" bottom="0.4" header="0.1" footer="0.1"/>
  <pageSetup paperSize="9" scale="5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/>
  </sheetViews>
  <sheetFormatPr defaultRowHeight="10.5"/>
  <cols>
    <col min="1" max="1" width="28.7109375" customWidth="1"/>
    <col min="2" max="11" width="26.7109375" customWidth="1"/>
  </cols>
  <sheetData>
    <row r="1" spans="1:11" ht="50.1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0.1" customHeight="1">
      <c r="A2" s="1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100000000000001" customHeight="1">
      <c r="A3" s="23" t="s">
        <v>77</v>
      </c>
      <c r="B3" s="23" t="s">
        <v>38</v>
      </c>
      <c r="C3" s="23" t="s">
        <v>78</v>
      </c>
      <c r="D3" s="23" t="s">
        <v>124</v>
      </c>
      <c r="E3" s="23"/>
      <c r="F3" s="23"/>
      <c r="G3" s="23" t="s">
        <v>125</v>
      </c>
      <c r="H3" s="23" t="s">
        <v>126</v>
      </c>
      <c r="I3" s="23" t="s">
        <v>127</v>
      </c>
      <c r="J3" s="23"/>
      <c r="K3" s="23"/>
    </row>
    <row r="4" spans="1:11" ht="20.100000000000001" customHeight="1">
      <c r="A4" s="23"/>
      <c r="B4" s="23"/>
      <c r="C4" s="23"/>
      <c r="D4" s="23" t="s">
        <v>83</v>
      </c>
      <c r="E4" s="23"/>
      <c r="F4" s="23" t="s">
        <v>84</v>
      </c>
      <c r="G4" s="23"/>
      <c r="H4" s="23"/>
      <c r="I4" s="23" t="s">
        <v>128</v>
      </c>
      <c r="J4" s="23" t="s">
        <v>129</v>
      </c>
      <c r="K4" s="23" t="s">
        <v>130</v>
      </c>
    </row>
    <row r="5" spans="1:11" ht="20.100000000000001" customHeight="1">
      <c r="A5" s="23"/>
      <c r="B5" s="23"/>
      <c r="C5" s="23"/>
      <c r="D5" s="3" t="s">
        <v>85</v>
      </c>
      <c r="E5" s="3" t="s">
        <v>86</v>
      </c>
      <c r="F5" s="23"/>
      <c r="G5" s="23"/>
      <c r="H5" s="23"/>
      <c r="I5" s="23"/>
      <c r="J5" s="23"/>
      <c r="K5" s="23"/>
    </row>
    <row r="6" spans="1:11" ht="20.100000000000001" customHeight="1">
      <c r="A6" s="3" t="s">
        <v>17</v>
      </c>
      <c r="B6" s="3" t="s">
        <v>19</v>
      </c>
      <c r="C6" s="3" t="s">
        <v>22</v>
      </c>
      <c r="D6" s="3" t="s">
        <v>25</v>
      </c>
      <c r="E6" s="3" t="s">
        <v>28</v>
      </c>
      <c r="F6" s="3" t="s">
        <v>31</v>
      </c>
      <c r="G6" s="3" t="s">
        <v>34</v>
      </c>
      <c r="H6" s="3" t="s">
        <v>37</v>
      </c>
      <c r="I6" s="3" t="s">
        <v>40</v>
      </c>
      <c r="J6" s="3" t="s">
        <v>43</v>
      </c>
      <c r="K6" s="3" t="s">
        <v>46</v>
      </c>
    </row>
    <row r="7" spans="1:11" ht="54.95" customHeight="1">
      <c r="A7" s="4" t="s">
        <v>131</v>
      </c>
      <c r="B7" s="3" t="s">
        <v>132</v>
      </c>
      <c r="C7" s="3" t="s">
        <v>88</v>
      </c>
      <c r="D7" s="3" t="s">
        <v>133</v>
      </c>
      <c r="E7" s="3" t="s">
        <v>134</v>
      </c>
      <c r="F7" s="5">
        <v>16</v>
      </c>
      <c r="G7" s="5">
        <v>371804.96</v>
      </c>
      <c r="H7" s="5">
        <v>23237.81</v>
      </c>
      <c r="I7" s="3"/>
      <c r="J7" s="3"/>
      <c r="K7" s="3"/>
    </row>
    <row r="8" spans="1:11" ht="54.95" customHeight="1">
      <c r="A8" s="4" t="s">
        <v>135</v>
      </c>
      <c r="B8" s="3" t="s">
        <v>132</v>
      </c>
      <c r="C8" s="3" t="s">
        <v>98</v>
      </c>
      <c r="D8" s="3" t="s">
        <v>133</v>
      </c>
      <c r="E8" s="3" t="s">
        <v>134</v>
      </c>
      <c r="F8" s="5">
        <v>12</v>
      </c>
      <c r="G8" s="5">
        <v>331464</v>
      </c>
      <c r="H8" s="5">
        <v>27622</v>
      </c>
      <c r="I8" s="3"/>
      <c r="J8" s="3"/>
      <c r="K8" s="3"/>
    </row>
    <row r="9" spans="1:11" ht="54.95" customHeight="1">
      <c r="A9" s="4" t="s">
        <v>136</v>
      </c>
      <c r="B9" s="3" t="s">
        <v>132</v>
      </c>
      <c r="C9" s="3" t="s">
        <v>106</v>
      </c>
      <c r="D9" s="3" t="s">
        <v>133</v>
      </c>
      <c r="E9" s="3" t="s">
        <v>134</v>
      </c>
      <c r="F9" s="5">
        <v>1</v>
      </c>
      <c r="G9" s="5">
        <v>0.34</v>
      </c>
      <c r="H9" s="5">
        <v>0.34</v>
      </c>
      <c r="I9" s="3"/>
      <c r="J9" s="3"/>
      <c r="K9" s="3"/>
    </row>
    <row r="10" spans="1:11" ht="54.95" customHeight="1">
      <c r="A10" s="4" t="s">
        <v>137</v>
      </c>
      <c r="B10" s="3" t="s">
        <v>132</v>
      </c>
      <c r="C10" s="3" t="s">
        <v>114</v>
      </c>
      <c r="D10" s="3" t="s">
        <v>133</v>
      </c>
      <c r="E10" s="3" t="s">
        <v>134</v>
      </c>
      <c r="F10" s="5">
        <v>385</v>
      </c>
      <c r="G10" s="5">
        <v>20212500</v>
      </c>
      <c r="H10" s="5">
        <v>52500</v>
      </c>
      <c r="I10" s="3"/>
      <c r="J10" s="3"/>
      <c r="K10" s="3"/>
    </row>
    <row r="11" spans="1:11" ht="54.95" customHeight="1">
      <c r="A11" s="4" t="s">
        <v>138</v>
      </c>
      <c r="B11" s="3" t="s">
        <v>132</v>
      </c>
      <c r="C11" s="3" t="s">
        <v>139</v>
      </c>
      <c r="D11" s="3" t="s">
        <v>133</v>
      </c>
      <c r="E11" s="3" t="s">
        <v>134</v>
      </c>
      <c r="F11" s="5">
        <v>170</v>
      </c>
      <c r="G11" s="5">
        <v>2733804</v>
      </c>
      <c r="H11" s="5">
        <v>16081.2</v>
      </c>
      <c r="I11" s="3"/>
      <c r="J11" s="3"/>
      <c r="K11" s="3"/>
    </row>
    <row r="12" spans="1:11" ht="54.95" customHeight="1">
      <c r="A12" s="4" t="s">
        <v>140</v>
      </c>
      <c r="B12" s="3" t="s">
        <v>132</v>
      </c>
      <c r="C12" s="3" t="s">
        <v>141</v>
      </c>
      <c r="D12" s="3" t="s">
        <v>133</v>
      </c>
      <c r="E12" s="3" t="s">
        <v>134</v>
      </c>
      <c r="F12" s="5">
        <v>1</v>
      </c>
      <c r="G12" s="5">
        <v>4.7</v>
      </c>
      <c r="H12" s="5">
        <v>4.7</v>
      </c>
      <c r="I12" s="3"/>
      <c r="J12" s="3"/>
      <c r="K12" s="3"/>
    </row>
    <row r="13" spans="1:11" ht="20.100000000000001" customHeight="1">
      <c r="B13" s="12" t="s">
        <v>119</v>
      </c>
      <c r="C13" s="15" t="s">
        <v>120</v>
      </c>
      <c r="D13" s="15" t="s">
        <v>142</v>
      </c>
      <c r="E13" s="15" t="s">
        <v>142</v>
      </c>
      <c r="F13" s="13">
        <f>SUM(F7:F12)</f>
        <v>585</v>
      </c>
      <c r="G13" s="13">
        <f>SUM(G7:G12)</f>
        <v>23649578</v>
      </c>
      <c r="H13" s="13">
        <f>SUM(H7:H12)</f>
        <v>119446.04999999999</v>
      </c>
      <c r="I13" s="15" t="s">
        <v>142</v>
      </c>
      <c r="J13" s="15" t="s">
        <v>142</v>
      </c>
      <c r="K13" s="15" t="s">
        <v>142</v>
      </c>
    </row>
    <row r="14" spans="1:11" ht="20.100000000000001" customHeight="1"/>
    <row r="15" spans="1:11" ht="50.1" customHeight="1">
      <c r="A15" s="1" t="s">
        <v>143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0.100000000000001" customHeight="1">
      <c r="A16" s="23" t="s">
        <v>144</v>
      </c>
      <c r="B16" s="23" t="s">
        <v>38</v>
      </c>
      <c r="C16" s="23" t="s">
        <v>78</v>
      </c>
      <c r="D16" s="23" t="s">
        <v>145</v>
      </c>
      <c r="E16" s="23"/>
      <c r="F16" s="23"/>
      <c r="G16" s="23" t="s">
        <v>146</v>
      </c>
      <c r="H16" s="23" t="s">
        <v>126</v>
      </c>
      <c r="I16" s="23" t="s">
        <v>127</v>
      </c>
      <c r="J16" s="23"/>
      <c r="K16" s="23"/>
    </row>
    <row r="17" spans="1:11" ht="20.100000000000001" customHeight="1">
      <c r="A17" s="23"/>
      <c r="B17" s="23"/>
      <c r="C17" s="23"/>
      <c r="D17" s="23" t="s">
        <v>83</v>
      </c>
      <c r="E17" s="23"/>
      <c r="F17" s="23" t="s">
        <v>84</v>
      </c>
      <c r="G17" s="23"/>
      <c r="H17" s="23"/>
      <c r="I17" s="23" t="s">
        <v>128</v>
      </c>
      <c r="J17" s="23" t="s">
        <v>129</v>
      </c>
      <c r="K17" s="23" t="s">
        <v>130</v>
      </c>
    </row>
    <row r="18" spans="1:11" ht="20.100000000000001" customHeight="1">
      <c r="A18" s="23"/>
      <c r="B18" s="23"/>
      <c r="C18" s="23"/>
      <c r="D18" s="3" t="s">
        <v>85</v>
      </c>
      <c r="E18" s="3" t="s">
        <v>86</v>
      </c>
      <c r="F18" s="23"/>
      <c r="G18" s="23"/>
      <c r="H18" s="23"/>
      <c r="I18" s="23"/>
      <c r="J18" s="23"/>
      <c r="K18" s="23"/>
    </row>
    <row r="19" spans="1:11" ht="20.100000000000001" customHeight="1">
      <c r="A19" s="3" t="s">
        <v>17</v>
      </c>
      <c r="B19" s="3" t="s">
        <v>19</v>
      </c>
      <c r="C19" s="3" t="s">
        <v>22</v>
      </c>
      <c r="D19" s="3" t="s">
        <v>25</v>
      </c>
      <c r="E19" s="3" t="s">
        <v>28</v>
      </c>
      <c r="F19" s="3" t="s">
        <v>31</v>
      </c>
      <c r="G19" s="3" t="s">
        <v>34</v>
      </c>
      <c r="H19" s="3" t="s">
        <v>37</v>
      </c>
      <c r="I19" s="3" t="s">
        <v>40</v>
      </c>
      <c r="J19" s="3" t="s">
        <v>43</v>
      </c>
      <c r="K19" s="3" t="s">
        <v>46</v>
      </c>
    </row>
    <row r="20" spans="1:11" ht="20.100000000000001" customHeight="1"/>
    <row r="21" spans="1:11" ht="50.1" customHeight="1">
      <c r="A21" s="1" t="s">
        <v>147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0.100000000000001" customHeight="1">
      <c r="A22" s="23" t="s">
        <v>148</v>
      </c>
      <c r="B22" s="23" t="s">
        <v>38</v>
      </c>
      <c r="C22" s="23" t="s">
        <v>78</v>
      </c>
      <c r="D22" s="23" t="s">
        <v>149</v>
      </c>
      <c r="E22" s="23"/>
      <c r="F22" s="23"/>
      <c r="G22" s="23" t="s">
        <v>150</v>
      </c>
      <c r="H22" s="23" t="s">
        <v>126</v>
      </c>
      <c r="I22" s="23" t="s">
        <v>127</v>
      </c>
      <c r="J22" s="23"/>
      <c r="K22" s="23"/>
    </row>
    <row r="23" spans="1:11" ht="20.100000000000001" customHeight="1">
      <c r="A23" s="23"/>
      <c r="B23" s="23"/>
      <c r="C23" s="23"/>
      <c r="D23" s="23" t="s">
        <v>83</v>
      </c>
      <c r="E23" s="23"/>
      <c r="F23" s="23" t="s">
        <v>84</v>
      </c>
      <c r="G23" s="23"/>
      <c r="H23" s="23"/>
      <c r="I23" s="23" t="s">
        <v>128</v>
      </c>
      <c r="J23" s="23" t="s">
        <v>129</v>
      </c>
      <c r="K23" s="23" t="s">
        <v>130</v>
      </c>
    </row>
    <row r="24" spans="1:11" ht="20.100000000000001" customHeight="1">
      <c r="A24" s="23"/>
      <c r="B24" s="23"/>
      <c r="C24" s="23"/>
      <c r="D24" s="3" t="s">
        <v>85</v>
      </c>
      <c r="E24" s="3" t="s">
        <v>86</v>
      </c>
      <c r="F24" s="23"/>
      <c r="G24" s="23"/>
      <c r="H24" s="23"/>
      <c r="I24" s="23"/>
      <c r="J24" s="23"/>
      <c r="K24" s="23"/>
    </row>
    <row r="25" spans="1:11" ht="20.100000000000001" customHeight="1">
      <c r="A25" s="3" t="s">
        <v>17</v>
      </c>
      <c r="B25" s="3" t="s">
        <v>19</v>
      </c>
      <c r="C25" s="3" t="s">
        <v>22</v>
      </c>
      <c r="D25" s="3" t="s">
        <v>25</v>
      </c>
      <c r="E25" s="3" t="s">
        <v>28</v>
      </c>
      <c r="F25" s="3" t="s">
        <v>31</v>
      </c>
      <c r="G25" s="3" t="s">
        <v>34</v>
      </c>
      <c r="H25" s="3" t="s">
        <v>37</v>
      </c>
      <c r="I25" s="3" t="s">
        <v>40</v>
      </c>
      <c r="J25" s="3" t="s">
        <v>43</v>
      </c>
      <c r="K25" s="3" t="s">
        <v>46</v>
      </c>
    </row>
  </sheetData>
  <sheetProtection sheet="1" objects="1" scenarios="1"/>
  <mergeCells count="40">
    <mergeCell ref="A21:K21"/>
    <mergeCell ref="A22:A24"/>
    <mergeCell ref="B22:B24"/>
    <mergeCell ref="C22:C24"/>
    <mergeCell ref="D22:F22"/>
    <mergeCell ref="G22:G24"/>
    <mergeCell ref="H22:H24"/>
    <mergeCell ref="I22:K22"/>
    <mergeCell ref="D23:E23"/>
    <mergeCell ref="F23:F24"/>
    <mergeCell ref="I23:I24"/>
    <mergeCell ref="J23:J24"/>
    <mergeCell ref="K23:K24"/>
    <mergeCell ref="A15:K15"/>
    <mergeCell ref="A16:A18"/>
    <mergeCell ref="B16:B18"/>
    <mergeCell ref="C16:C18"/>
    <mergeCell ref="D16:F16"/>
    <mergeCell ref="G16:G18"/>
    <mergeCell ref="H16:H18"/>
    <mergeCell ref="I16:K16"/>
    <mergeCell ref="D17:E17"/>
    <mergeCell ref="F17:F18"/>
    <mergeCell ref="I17:I18"/>
    <mergeCell ref="J17:J18"/>
    <mergeCell ref="K17:K18"/>
    <mergeCell ref="A1:K1"/>
    <mergeCell ref="A2:K2"/>
    <mergeCell ref="A3:A5"/>
    <mergeCell ref="B3:B5"/>
    <mergeCell ref="C3:C5"/>
    <mergeCell ref="D3:F3"/>
    <mergeCell ref="G3:G5"/>
    <mergeCell ref="H3:H5"/>
    <mergeCell ref="I3:K3"/>
    <mergeCell ref="D4:E4"/>
    <mergeCell ref="F4:F5"/>
    <mergeCell ref="I4:I5"/>
    <mergeCell ref="J4:J5"/>
    <mergeCell ref="K4:K5"/>
  </mergeCells>
  <phoneticPr fontId="0" type="noConversion"/>
  <pageMargins left="0.4" right="0.4" top="0.4" bottom="0.4" header="0.1" footer="0.1"/>
  <pageSetup paperSize="9" scale="5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workbookViewId="0"/>
  </sheetViews>
  <sheetFormatPr defaultRowHeight="10.5"/>
  <cols>
    <col min="1" max="1" width="28.7109375" customWidth="1"/>
    <col min="2" max="13" width="26.7109375" customWidth="1"/>
  </cols>
  <sheetData>
    <row r="1" spans="1:13" ht="50.1" customHeight="1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950000000000003" customHeight="1">
      <c r="A2" s="23" t="s">
        <v>152</v>
      </c>
      <c r="B2" s="23"/>
      <c r="C2" s="23"/>
      <c r="D2" s="23"/>
      <c r="E2" s="23"/>
      <c r="F2" s="23" t="s">
        <v>78</v>
      </c>
      <c r="G2" s="23" t="s">
        <v>153</v>
      </c>
      <c r="H2" s="23" t="s">
        <v>154</v>
      </c>
      <c r="I2" s="23" t="s">
        <v>155</v>
      </c>
      <c r="J2" s="23" t="s">
        <v>156</v>
      </c>
      <c r="K2" s="23" t="s">
        <v>157</v>
      </c>
      <c r="L2" s="23"/>
      <c r="M2" s="23" t="s">
        <v>158</v>
      </c>
    </row>
    <row r="3" spans="1:13" ht="20.100000000000001" customHeight="1">
      <c r="A3" s="3" t="s">
        <v>85</v>
      </c>
      <c r="B3" s="3" t="s">
        <v>7</v>
      </c>
      <c r="C3" s="3" t="s">
        <v>159</v>
      </c>
      <c r="D3" s="3" t="s">
        <v>160</v>
      </c>
      <c r="E3" s="3" t="s">
        <v>161</v>
      </c>
      <c r="F3" s="23"/>
      <c r="G3" s="23"/>
      <c r="H3" s="23"/>
      <c r="I3" s="23"/>
      <c r="J3" s="23"/>
      <c r="K3" s="3" t="s">
        <v>162</v>
      </c>
      <c r="L3" s="3" t="s">
        <v>163</v>
      </c>
      <c r="M3" s="23"/>
    </row>
    <row r="4" spans="1:13" ht="20.100000000000001" customHeight="1">
      <c r="A4" s="3" t="s">
        <v>17</v>
      </c>
      <c r="B4" s="3" t="s">
        <v>19</v>
      </c>
      <c r="C4" s="3" t="s">
        <v>22</v>
      </c>
      <c r="D4" s="3" t="s">
        <v>25</v>
      </c>
      <c r="E4" s="3" t="s">
        <v>28</v>
      </c>
      <c r="F4" s="3" t="s">
        <v>31</v>
      </c>
      <c r="G4" s="3" t="s">
        <v>34</v>
      </c>
      <c r="H4" s="3" t="s">
        <v>37</v>
      </c>
      <c r="I4" s="3" t="s">
        <v>40</v>
      </c>
      <c r="J4" s="3" t="s">
        <v>43</v>
      </c>
      <c r="K4" s="3" t="s">
        <v>46</v>
      </c>
      <c r="L4" s="3" t="s">
        <v>49</v>
      </c>
      <c r="M4" s="3" t="s">
        <v>52</v>
      </c>
    </row>
    <row r="5" spans="1:13" ht="20.100000000000001" customHeight="1">
      <c r="A5" s="4" t="s">
        <v>21</v>
      </c>
      <c r="B5" s="3" t="s">
        <v>8</v>
      </c>
      <c r="C5" s="3"/>
      <c r="D5" s="3"/>
      <c r="E5" s="3" t="s">
        <v>164</v>
      </c>
      <c r="F5" s="3" t="s">
        <v>88</v>
      </c>
      <c r="G5" s="5">
        <v>0</v>
      </c>
      <c r="H5" s="5">
        <v>0</v>
      </c>
      <c r="I5" s="3"/>
      <c r="J5" s="5">
        <v>0</v>
      </c>
      <c r="K5" s="5">
        <v>245143</v>
      </c>
      <c r="L5" s="5">
        <v>245143</v>
      </c>
      <c r="M5" s="5">
        <v>0</v>
      </c>
    </row>
    <row r="6" spans="1:13" ht="20.100000000000001" customHeight="1">
      <c r="E6" s="12" t="s">
        <v>119</v>
      </c>
      <c r="F6" s="15" t="s">
        <v>120</v>
      </c>
      <c r="G6" s="13">
        <f>SUM(G5:G5)</f>
        <v>0</v>
      </c>
      <c r="H6" s="15" t="s">
        <v>142</v>
      </c>
      <c r="I6" s="15" t="s">
        <v>142</v>
      </c>
      <c r="J6" s="13">
        <f>SUM(J5:J5)</f>
        <v>0</v>
      </c>
      <c r="K6" s="13">
        <f>SUM(K5:K5)</f>
        <v>245143</v>
      </c>
      <c r="L6" s="13">
        <f>SUM(L5:L5)</f>
        <v>245143</v>
      </c>
      <c r="M6" s="13">
        <f>SUM(M5:M5)</f>
        <v>0</v>
      </c>
    </row>
  </sheetData>
  <sheetProtection sheet="1" objects="1" scenarios="1"/>
  <mergeCells count="9">
    <mergeCell ref="A1:M1"/>
    <mergeCell ref="A2:E2"/>
    <mergeCell ref="F2:F3"/>
    <mergeCell ref="G2:G3"/>
    <mergeCell ref="H2:H3"/>
    <mergeCell ref="I2:I3"/>
    <mergeCell ref="J2:J3"/>
    <mergeCell ref="K2:L2"/>
    <mergeCell ref="M2:M3"/>
  </mergeCells>
  <phoneticPr fontId="0" type="noConversion"/>
  <pageMargins left="0.4" right="0.4" top="0.4" bottom="0.4" header="0.1" footer="0.1"/>
  <pageSetup paperSize="9" scale="4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/>
  </sheetViews>
  <sheetFormatPr defaultRowHeight="10.5"/>
  <cols>
    <col min="1" max="1" width="57.28515625" customWidth="1"/>
    <col min="2" max="17" width="19.140625" customWidth="1"/>
  </cols>
  <sheetData>
    <row r="1" spans="1:17" ht="50.1" customHeight="1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9.950000000000003" customHeight="1">
      <c r="A2" s="23" t="s">
        <v>166</v>
      </c>
      <c r="B2" s="23" t="s">
        <v>78</v>
      </c>
      <c r="C2" s="23" t="s">
        <v>167</v>
      </c>
      <c r="D2" s="23"/>
      <c r="E2" s="23" t="s">
        <v>168</v>
      </c>
      <c r="F2" s="23"/>
      <c r="G2" s="23"/>
      <c r="H2" s="23" t="s">
        <v>169</v>
      </c>
      <c r="I2" s="23"/>
      <c r="J2" s="23"/>
      <c r="K2" s="23"/>
      <c r="L2" s="23"/>
      <c r="M2" s="23"/>
      <c r="N2" s="23" t="s">
        <v>170</v>
      </c>
      <c r="O2" s="23"/>
      <c r="P2" s="23" t="s">
        <v>171</v>
      </c>
      <c r="Q2" s="23" t="s">
        <v>172</v>
      </c>
    </row>
    <row r="3" spans="1:17" ht="30" customHeight="1">
      <c r="A3" s="23"/>
      <c r="B3" s="23"/>
      <c r="C3" s="23" t="s">
        <v>84</v>
      </c>
      <c r="D3" s="23" t="s">
        <v>173</v>
      </c>
      <c r="E3" s="23" t="s">
        <v>174</v>
      </c>
      <c r="F3" s="23"/>
      <c r="G3" s="23" t="s">
        <v>175</v>
      </c>
      <c r="H3" s="23" t="s">
        <v>84</v>
      </c>
      <c r="I3" s="23" t="s">
        <v>173</v>
      </c>
      <c r="J3" s="23" t="s">
        <v>176</v>
      </c>
      <c r="K3" s="23"/>
      <c r="L3" s="23"/>
      <c r="M3" s="23"/>
      <c r="N3" s="23" t="s">
        <v>177</v>
      </c>
      <c r="O3" s="23" t="s">
        <v>178</v>
      </c>
      <c r="P3" s="23"/>
      <c r="Q3" s="23"/>
    </row>
    <row r="4" spans="1:17" ht="30" customHeight="1">
      <c r="A4" s="23"/>
      <c r="B4" s="23"/>
      <c r="C4" s="23"/>
      <c r="D4" s="23"/>
      <c r="E4" s="3" t="s">
        <v>179</v>
      </c>
      <c r="F4" s="3" t="s">
        <v>178</v>
      </c>
      <c r="G4" s="23"/>
      <c r="H4" s="23"/>
      <c r="I4" s="23"/>
      <c r="J4" s="3" t="s">
        <v>180</v>
      </c>
      <c r="K4" s="3" t="s">
        <v>181</v>
      </c>
      <c r="L4" s="3" t="s">
        <v>182</v>
      </c>
      <c r="M4" s="3" t="s">
        <v>183</v>
      </c>
      <c r="N4" s="23"/>
      <c r="O4" s="23"/>
      <c r="P4" s="23"/>
      <c r="Q4" s="23"/>
    </row>
    <row r="5" spans="1:17" ht="20.100000000000001" customHeight="1">
      <c r="A5" s="3" t="s">
        <v>17</v>
      </c>
      <c r="B5" s="3" t="s">
        <v>19</v>
      </c>
      <c r="C5" s="3" t="s">
        <v>22</v>
      </c>
      <c r="D5" s="3" t="s">
        <v>25</v>
      </c>
      <c r="E5" s="3" t="s">
        <v>28</v>
      </c>
      <c r="F5" s="3" t="s">
        <v>31</v>
      </c>
      <c r="G5" s="3" t="s">
        <v>34</v>
      </c>
      <c r="H5" s="3" t="s">
        <v>37</v>
      </c>
      <c r="I5" s="3" t="s">
        <v>40</v>
      </c>
      <c r="J5" s="3" t="s">
        <v>43</v>
      </c>
      <c r="K5" s="3" t="s">
        <v>46</v>
      </c>
      <c r="L5" s="3" t="s">
        <v>49</v>
      </c>
      <c r="M5" s="3" t="s">
        <v>52</v>
      </c>
      <c r="N5" s="3" t="s">
        <v>55</v>
      </c>
      <c r="O5" s="3" t="s">
        <v>57</v>
      </c>
      <c r="P5" s="3" t="s">
        <v>59</v>
      </c>
      <c r="Q5" s="3" t="s">
        <v>60</v>
      </c>
    </row>
    <row r="6" spans="1:17" ht="30" customHeight="1">
      <c r="A6" s="4" t="s">
        <v>184</v>
      </c>
      <c r="B6" s="3" t="s">
        <v>88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"/>
      <c r="Q6" s="6"/>
    </row>
    <row r="7" spans="1:17" ht="30" customHeight="1">
      <c r="A7" s="4" t="s">
        <v>185</v>
      </c>
      <c r="B7" s="3" t="s">
        <v>98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6"/>
      <c r="Q7" s="6"/>
    </row>
    <row r="8" spans="1:17" ht="30" customHeight="1">
      <c r="A8" s="4" t="s">
        <v>186</v>
      </c>
      <c r="B8" s="3" t="s">
        <v>106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6"/>
      <c r="Q8" s="6"/>
    </row>
    <row r="9" spans="1:17" ht="30" customHeight="1">
      <c r="A9" s="4" t="s">
        <v>187</v>
      </c>
      <c r="B9" s="3" t="s">
        <v>188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6"/>
      <c r="Q9" s="6"/>
    </row>
    <row r="10" spans="1:17" ht="30" customHeight="1">
      <c r="A10" s="4" t="s">
        <v>189</v>
      </c>
      <c r="B10" s="3" t="s">
        <v>190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6"/>
      <c r="Q10" s="6"/>
    </row>
    <row r="11" spans="1:17" ht="30" customHeight="1">
      <c r="A11" s="4" t="s">
        <v>191</v>
      </c>
      <c r="B11" s="3" t="s">
        <v>192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6"/>
      <c r="Q11" s="6"/>
    </row>
    <row r="12" spans="1:17" ht="30" customHeight="1">
      <c r="A12" s="4" t="s">
        <v>193</v>
      </c>
      <c r="B12" s="3" t="s">
        <v>194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6"/>
      <c r="Q12" s="6"/>
    </row>
    <row r="13" spans="1:17" ht="30" customHeight="1">
      <c r="A13" s="4" t="s">
        <v>195</v>
      </c>
      <c r="B13" s="3" t="s">
        <v>196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6"/>
      <c r="Q13" s="6"/>
    </row>
    <row r="14" spans="1:17" ht="30" customHeight="1">
      <c r="A14" s="4" t="s">
        <v>197</v>
      </c>
      <c r="B14" s="3" t="s">
        <v>198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6"/>
      <c r="Q14" s="6"/>
    </row>
    <row r="15" spans="1:17" ht="30" customHeight="1">
      <c r="A15" s="4" t="s">
        <v>199</v>
      </c>
      <c r="B15" s="3" t="s">
        <v>200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6"/>
      <c r="Q15" s="6"/>
    </row>
    <row r="16" spans="1:17" ht="30" customHeight="1">
      <c r="A16" s="4" t="s">
        <v>201</v>
      </c>
      <c r="B16" s="3" t="s">
        <v>114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6"/>
      <c r="Q16" s="6"/>
    </row>
    <row r="17" spans="1:17" ht="30" customHeight="1">
      <c r="A17" s="4" t="s">
        <v>202</v>
      </c>
      <c r="B17" s="3" t="s">
        <v>203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"/>
      <c r="Q17" s="6"/>
    </row>
    <row r="18" spans="1:17" ht="30" customHeight="1">
      <c r="A18" s="4" t="s">
        <v>204</v>
      </c>
      <c r="B18" s="3" t="s">
        <v>139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/>
      <c r="Q18" s="6"/>
    </row>
    <row r="19" spans="1:17" ht="30" customHeight="1">
      <c r="A19" s="4" t="s">
        <v>205</v>
      </c>
      <c r="B19" s="3" t="s">
        <v>206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/>
      <c r="Q19" s="6"/>
    </row>
    <row r="20" spans="1:17" ht="20.100000000000001" customHeight="1">
      <c r="A20" s="12" t="s">
        <v>119</v>
      </c>
      <c r="B20" s="15" t="s">
        <v>120</v>
      </c>
      <c r="C20" s="13">
        <v>0</v>
      </c>
      <c r="D20" s="15" t="s">
        <v>142</v>
      </c>
      <c r="E20" s="13">
        <v>0</v>
      </c>
      <c r="F20" s="13">
        <v>0</v>
      </c>
      <c r="G20" s="13">
        <v>0</v>
      </c>
      <c r="H20" s="13">
        <v>0</v>
      </c>
      <c r="I20" s="15" t="s">
        <v>142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5" t="s">
        <v>142</v>
      </c>
      <c r="Q20" s="15" t="s">
        <v>142</v>
      </c>
    </row>
  </sheetData>
  <sheetProtection sheet="1" objects="1" scenarios="1"/>
  <mergeCells count="18">
    <mergeCell ref="N3:N4"/>
    <mergeCell ref="O3:O4"/>
    <mergeCell ref="A1:Q1"/>
    <mergeCell ref="A2:A4"/>
    <mergeCell ref="B2:B4"/>
    <mergeCell ref="C2:D2"/>
    <mergeCell ref="E2:G2"/>
    <mergeCell ref="H2:M2"/>
    <mergeCell ref="N2:O2"/>
    <mergeCell ref="P2:P4"/>
    <mergeCell ref="Q2:Q4"/>
    <mergeCell ref="C3:C4"/>
    <mergeCell ref="D3:D4"/>
    <mergeCell ref="E3:F3"/>
    <mergeCell ref="G3:G4"/>
    <mergeCell ref="H3:H4"/>
    <mergeCell ref="I3:I4"/>
    <mergeCell ref="J3:M3"/>
  </mergeCells>
  <phoneticPr fontId="0" type="noConversion"/>
  <pageMargins left="0.4" right="0.4" top="0.4" bottom="0.4" header="0.1" footer="0.1"/>
  <pageSetup paperSize="9" scale="4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9.950000000000003" customHeight="1">
      <c r="A2" s="23" t="s">
        <v>166</v>
      </c>
      <c r="B2" s="23" t="s">
        <v>78</v>
      </c>
      <c r="C2" s="23" t="s">
        <v>208</v>
      </c>
      <c r="D2" s="23"/>
      <c r="E2" s="23" t="s">
        <v>209</v>
      </c>
      <c r="F2" s="23"/>
      <c r="G2" s="23"/>
      <c r="H2" s="23" t="s">
        <v>210</v>
      </c>
      <c r="I2" s="23"/>
      <c r="J2" s="23"/>
      <c r="K2" s="23"/>
      <c r="L2" s="23" t="s">
        <v>211</v>
      </c>
      <c r="M2" s="23"/>
      <c r="N2" s="23" t="s">
        <v>212</v>
      </c>
      <c r="O2" s="23"/>
    </row>
    <row r="3" spans="1:15" ht="30" customHeight="1">
      <c r="A3" s="23"/>
      <c r="B3" s="23"/>
      <c r="C3" s="23" t="s">
        <v>84</v>
      </c>
      <c r="D3" s="23" t="s">
        <v>213</v>
      </c>
      <c r="E3" s="23" t="s">
        <v>84</v>
      </c>
      <c r="F3" s="23" t="s">
        <v>214</v>
      </c>
      <c r="G3" s="23"/>
      <c r="H3" s="23" t="s">
        <v>84</v>
      </c>
      <c r="I3" s="23" t="s">
        <v>215</v>
      </c>
      <c r="J3" s="23"/>
      <c r="K3" s="23" t="s">
        <v>216</v>
      </c>
      <c r="L3" s="23" t="s">
        <v>84</v>
      </c>
      <c r="M3" s="23" t="s">
        <v>217</v>
      </c>
      <c r="N3" s="23" t="s">
        <v>84</v>
      </c>
      <c r="O3" s="23" t="s">
        <v>213</v>
      </c>
    </row>
    <row r="4" spans="1:15" ht="30" customHeight="1">
      <c r="A4" s="23"/>
      <c r="B4" s="23"/>
      <c r="C4" s="23"/>
      <c r="D4" s="23"/>
      <c r="E4" s="23"/>
      <c r="F4" s="3" t="s">
        <v>218</v>
      </c>
      <c r="G4" s="3" t="s">
        <v>219</v>
      </c>
      <c r="H4" s="23"/>
      <c r="I4" s="3" t="s">
        <v>84</v>
      </c>
      <c r="J4" s="3" t="s">
        <v>220</v>
      </c>
      <c r="K4" s="23"/>
      <c r="L4" s="23"/>
      <c r="M4" s="23"/>
      <c r="N4" s="23"/>
      <c r="O4" s="23"/>
    </row>
    <row r="5" spans="1:15" ht="20.100000000000001" customHeight="1">
      <c r="A5" s="3" t="s">
        <v>17</v>
      </c>
      <c r="B5" s="3" t="s">
        <v>19</v>
      </c>
      <c r="C5" s="3" t="s">
        <v>22</v>
      </c>
      <c r="D5" s="3" t="s">
        <v>25</v>
      </c>
      <c r="E5" s="3" t="s">
        <v>28</v>
      </c>
      <c r="F5" s="3" t="s">
        <v>31</v>
      </c>
      <c r="G5" s="3" t="s">
        <v>34</v>
      </c>
      <c r="H5" s="3" t="s">
        <v>37</v>
      </c>
      <c r="I5" s="3" t="s">
        <v>40</v>
      </c>
      <c r="J5" s="3" t="s">
        <v>43</v>
      </c>
      <c r="K5" s="3" t="s">
        <v>46</v>
      </c>
      <c r="L5" s="3" t="s">
        <v>49</v>
      </c>
      <c r="M5" s="3" t="s">
        <v>52</v>
      </c>
      <c r="N5" s="3" t="s">
        <v>55</v>
      </c>
      <c r="O5" s="3" t="s">
        <v>57</v>
      </c>
    </row>
    <row r="6" spans="1:15" ht="20.100000000000001" customHeight="1">
      <c r="A6" s="14" t="s">
        <v>221</v>
      </c>
      <c r="B6" s="3" t="s">
        <v>222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 ht="20.100000000000001" customHeight="1">
      <c r="A7" s="4" t="s">
        <v>223</v>
      </c>
      <c r="B7" s="3" t="s">
        <v>224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ht="20.100000000000001" customHeight="1">
      <c r="A8" s="4" t="s">
        <v>225</v>
      </c>
      <c r="B8" s="3" t="s">
        <v>226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ht="20.100000000000001" customHeight="1">
      <c r="A9" s="4" t="s">
        <v>227</v>
      </c>
      <c r="B9" s="3" t="s">
        <v>228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ht="20.100000000000001" customHeight="1">
      <c r="A10" s="4" t="s">
        <v>229</v>
      </c>
      <c r="B10" s="3" t="s">
        <v>230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20.100000000000001" customHeight="1">
      <c r="A11" s="14" t="s">
        <v>231</v>
      </c>
      <c r="B11" s="3" t="s">
        <v>232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20.100000000000001" customHeight="1">
      <c r="A12" s="4" t="s">
        <v>233</v>
      </c>
      <c r="B12" s="3" t="s">
        <v>234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 ht="20.100000000000001" customHeight="1">
      <c r="A13" s="4" t="s">
        <v>225</v>
      </c>
      <c r="B13" s="3" t="s">
        <v>235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20.100000000000001" customHeight="1">
      <c r="A14" s="4" t="s">
        <v>236</v>
      </c>
      <c r="B14" s="3" t="s">
        <v>237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20.100000000000001" customHeight="1">
      <c r="A15" s="4" t="s">
        <v>238</v>
      </c>
      <c r="B15" s="3" t="s">
        <v>239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20.100000000000001" customHeight="1">
      <c r="A16" s="14" t="s">
        <v>240</v>
      </c>
      <c r="B16" s="3" t="s">
        <v>241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ht="20.100000000000001" customHeight="1">
      <c r="A17" s="4" t="s">
        <v>242</v>
      </c>
      <c r="B17" s="3" t="s">
        <v>243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20.100000000000001" customHeight="1">
      <c r="A18" s="4" t="s">
        <v>244</v>
      </c>
      <c r="B18" s="3" t="s">
        <v>245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20.100000000000001" customHeight="1">
      <c r="A19" s="12" t="s">
        <v>119</v>
      </c>
      <c r="B19" s="15" t="s">
        <v>120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</sheetData>
  <sheetProtection sheet="1" objects="1" scenarios="1"/>
  <mergeCells count="19">
    <mergeCell ref="M3:M4"/>
    <mergeCell ref="N3:N4"/>
    <mergeCell ref="O3:O4"/>
    <mergeCell ref="A1:O1"/>
    <mergeCell ref="A2:A4"/>
    <mergeCell ref="B2:B4"/>
    <mergeCell ref="C2:D2"/>
    <mergeCell ref="E2:G2"/>
    <mergeCell ref="H2:K2"/>
    <mergeCell ref="L2:M2"/>
    <mergeCell ref="N2:O2"/>
    <mergeCell ref="C3:C4"/>
    <mergeCell ref="D3:D4"/>
    <mergeCell ref="E3:E4"/>
    <mergeCell ref="F3:G3"/>
    <mergeCell ref="H3:H4"/>
    <mergeCell ref="I3:J3"/>
    <mergeCell ref="K3:K4"/>
    <mergeCell ref="L3:L4"/>
  </mergeCells>
  <phoneticPr fontId="0" type="noConversion"/>
  <pageMargins left="0.4" right="0.4" top="0.4" bottom="0.4" header="0.1" footer="0.1"/>
  <pageSetup paperSize="9" scale="36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246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0.1" customHeight="1">
      <c r="A2" s="1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>
      <c r="A3" s="23" t="s">
        <v>248</v>
      </c>
      <c r="B3" s="23" t="s">
        <v>78</v>
      </c>
      <c r="C3" s="23" t="s">
        <v>249</v>
      </c>
      <c r="D3" s="23"/>
      <c r="E3" s="23"/>
      <c r="F3" s="23"/>
      <c r="G3" s="23" t="s">
        <v>250</v>
      </c>
      <c r="H3" s="23"/>
      <c r="I3" s="23"/>
      <c r="J3" s="23"/>
      <c r="K3" s="23"/>
      <c r="L3" s="23" t="s">
        <v>251</v>
      </c>
      <c r="M3" s="23"/>
      <c r="N3" s="23" t="s">
        <v>252</v>
      </c>
      <c r="O3" s="23"/>
      <c r="P3" s="23"/>
      <c r="Q3" s="23"/>
    </row>
    <row r="4" spans="1:17" ht="30" customHeight="1">
      <c r="A4" s="23"/>
      <c r="B4" s="23"/>
      <c r="C4" s="23" t="s">
        <v>253</v>
      </c>
      <c r="D4" s="23"/>
      <c r="E4" s="23" t="s">
        <v>214</v>
      </c>
      <c r="F4" s="23"/>
      <c r="G4" s="23" t="s">
        <v>84</v>
      </c>
      <c r="H4" s="23" t="s">
        <v>214</v>
      </c>
      <c r="I4" s="23"/>
      <c r="J4" s="23"/>
      <c r="K4" s="23"/>
      <c r="L4" s="23" t="s">
        <v>214</v>
      </c>
      <c r="M4" s="23"/>
      <c r="N4" s="23" t="s">
        <v>253</v>
      </c>
      <c r="O4" s="23"/>
      <c r="P4" s="23" t="s">
        <v>214</v>
      </c>
      <c r="Q4" s="23"/>
    </row>
    <row r="5" spans="1:17" ht="30" customHeight="1">
      <c r="A5" s="23"/>
      <c r="B5" s="23"/>
      <c r="C5" s="23" t="s">
        <v>84</v>
      </c>
      <c r="D5" s="3" t="s">
        <v>254</v>
      </c>
      <c r="E5" s="23" t="s">
        <v>255</v>
      </c>
      <c r="F5" s="23" t="s">
        <v>256</v>
      </c>
      <c r="G5" s="23"/>
      <c r="H5" s="23" t="s">
        <v>257</v>
      </c>
      <c r="I5" s="23"/>
      <c r="J5" s="23" t="s">
        <v>258</v>
      </c>
      <c r="K5" s="23" t="s">
        <v>259</v>
      </c>
      <c r="L5" s="23" t="s">
        <v>260</v>
      </c>
      <c r="M5" s="23" t="s">
        <v>261</v>
      </c>
      <c r="N5" s="23" t="s">
        <v>84</v>
      </c>
      <c r="O5" s="23" t="s">
        <v>262</v>
      </c>
      <c r="P5" s="23" t="s">
        <v>255</v>
      </c>
      <c r="Q5" s="23" t="s">
        <v>256</v>
      </c>
    </row>
    <row r="6" spans="1:17" ht="30" customHeight="1">
      <c r="A6" s="23"/>
      <c r="B6" s="23"/>
      <c r="C6" s="23"/>
      <c r="D6" s="23" t="s">
        <v>263</v>
      </c>
      <c r="E6" s="23"/>
      <c r="F6" s="23"/>
      <c r="G6" s="23"/>
      <c r="H6" s="23" t="s">
        <v>84</v>
      </c>
      <c r="I6" s="23" t="s">
        <v>262</v>
      </c>
      <c r="J6" s="23"/>
      <c r="K6" s="23"/>
      <c r="L6" s="23"/>
      <c r="M6" s="23"/>
      <c r="N6" s="23"/>
      <c r="O6" s="23"/>
      <c r="P6" s="23"/>
      <c r="Q6" s="23"/>
    </row>
    <row r="7" spans="1:17" ht="30" customHeight="1">
      <c r="A7" s="23"/>
      <c r="B7" s="23"/>
      <c r="C7" s="23"/>
      <c r="D7" s="23"/>
      <c r="E7" s="23"/>
      <c r="F7" s="23"/>
      <c r="G7" s="23"/>
      <c r="H7" s="23"/>
      <c r="I7" s="23" t="s">
        <v>263</v>
      </c>
      <c r="J7" s="23"/>
      <c r="K7" s="23"/>
      <c r="L7" s="23"/>
      <c r="M7" s="23"/>
      <c r="N7" s="23"/>
      <c r="O7" s="23"/>
      <c r="P7" s="23"/>
      <c r="Q7" s="23"/>
    </row>
    <row r="8" spans="1:17" ht="20.100000000000001" customHeight="1">
      <c r="A8" s="3" t="s">
        <v>17</v>
      </c>
      <c r="B8" s="3" t="s">
        <v>19</v>
      </c>
      <c r="C8" s="3" t="s">
        <v>22</v>
      </c>
      <c r="D8" s="3" t="s">
        <v>25</v>
      </c>
      <c r="E8" s="3" t="s">
        <v>28</v>
      </c>
      <c r="F8" s="3" t="s">
        <v>31</v>
      </c>
      <c r="G8" s="3" t="s">
        <v>34</v>
      </c>
      <c r="H8" s="3" t="s">
        <v>37</v>
      </c>
      <c r="I8" s="3" t="s">
        <v>40</v>
      </c>
      <c r="J8" s="3" t="s">
        <v>43</v>
      </c>
      <c r="K8" s="3" t="s">
        <v>46</v>
      </c>
      <c r="L8" s="3" t="s">
        <v>49</v>
      </c>
      <c r="M8" s="3" t="s">
        <v>52</v>
      </c>
      <c r="N8" s="3" t="s">
        <v>55</v>
      </c>
      <c r="O8" s="3" t="s">
        <v>57</v>
      </c>
      <c r="P8" s="3" t="s">
        <v>59</v>
      </c>
      <c r="Q8" s="3" t="s">
        <v>60</v>
      </c>
    </row>
    <row r="9" spans="1:17" ht="20.100000000000001" customHeight="1">
      <c r="A9" s="14" t="s">
        <v>264</v>
      </c>
      <c r="B9" s="3" t="s">
        <v>88</v>
      </c>
      <c r="C9" s="13">
        <v>97.3</v>
      </c>
      <c r="D9" s="13">
        <v>97.3</v>
      </c>
      <c r="E9" s="13">
        <v>97.3</v>
      </c>
      <c r="F9" s="13"/>
      <c r="G9" s="13">
        <v>67.900000000000006</v>
      </c>
      <c r="H9" s="13">
        <v>60.4</v>
      </c>
      <c r="I9" s="13">
        <v>60.4</v>
      </c>
      <c r="J9" s="13"/>
      <c r="K9" s="13">
        <v>7.5</v>
      </c>
      <c r="L9" s="13"/>
      <c r="M9" s="13"/>
      <c r="N9" s="13">
        <v>91.53</v>
      </c>
      <c r="O9" s="13">
        <v>91.53</v>
      </c>
      <c r="P9" s="13">
        <v>91.53</v>
      </c>
      <c r="Q9" s="13"/>
    </row>
    <row r="10" spans="1:17" ht="20.100000000000001" customHeight="1">
      <c r="A10" s="4" t="s">
        <v>265</v>
      </c>
      <c r="B10" s="3" t="s">
        <v>266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4.95" customHeight="1">
      <c r="A11" s="4" t="s">
        <v>267</v>
      </c>
      <c r="B11" s="3"/>
      <c r="C11" s="5">
        <v>8</v>
      </c>
      <c r="D11" s="5">
        <v>8</v>
      </c>
      <c r="E11" s="5">
        <v>8</v>
      </c>
      <c r="F11" s="5"/>
      <c r="G11" s="5">
        <v>5.5</v>
      </c>
      <c r="H11" s="5">
        <v>5.5</v>
      </c>
      <c r="I11" s="5">
        <v>5.5</v>
      </c>
      <c r="J11" s="5"/>
      <c r="K11" s="5"/>
      <c r="L11" s="5"/>
      <c r="M11" s="5"/>
      <c r="N11" s="5">
        <v>6.5</v>
      </c>
      <c r="O11" s="5">
        <v>6.5</v>
      </c>
      <c r="P11" s="5">
        <v>6.5</v>
      </c>
      <c r="Q11" s="5"/>
    </row>
    <row r="12" spans="1:17" ht="24.95" customHeight="1">
      <c r="A12" s="4" t="s">
        <v>268</v>
      </c>
      <c r="B12" s="3"/>
      <c r="C12" s="5">
        <v>19</v>
      </c>
      <c r="D12" s="5">
        <v>19</v>
      </c>
      <c r="E12" s="5">
        <v>19</v>
      </c>
      <c r="F12" s="5"/>
      <c r="G12" s="5">
        <v>5.3</v>
      </c>
      <c r="H12" s="5">
        <v>3.3</v>
      </c>
      <c r="I12" s="5">
        <v>3.3</v>
      </c>
      <c r="J12" s="5"/>
      <c r="K12" s="5">
        <v>2</v>
      </c>
      <c r="L12" s="5"/>
      <c r="M12" s="5"/>
      <c r="N12" s="5">
        <v>11</v>
      </c>
      <c r="O12" s="5">
        <v>11</v>
      </c>
      <c r="P12" s="5">
        <v>11</v>
      </c>
      <c r="Q12" s="5"/>
    </row>
    <row r="13" spans="1:17" ht="24.95" customHeight="1">
      <c r="A13" s="4" t="s">
        <v>269</v>
      </c>
      <c r="B13" s="3"/>
      <c r="C13" s="5">
        <v>70.3</v>
      </c>
      <c r="D13" s="5">
        <v>70.3</v>
      </c>
      <c r="E13" s="5">
        <v>70.3</v>
      </c>
      <c r="F13" s="5"/>
      <c r="G13" s="5">
        <v>57.1</v>
      </c>
      <c r="H13" s="5">
        <v>51.6</v>
      </c>
      <c r="I13" s="5">
        <v>51.6</v>
      </c>
      <c r="J13" s="5"/>
      <c r="K13" s="5">
        <v>5.5</v>
      </c>
      <c r="L13" s="5"/>
      <c r="M13" s="5"/>
      <c r="N13" s="5">
        <v>74.03</v>
      </c>
      <c r="O13" s="5">
        <v>74.03</v>
      </c>
      <c r="P13" s="5">
        <v>74.03</v>
      </c>
      <c r="Q13" s="5"/>
    </row>
    <row r="14" spans="1:17" ht="20.100000000000001" customHeight="1">
      <c r="A14" s="14" t="s">
        <v>270</v>
      </c>
      <c r="B14" s="3" t="s">
        <v>98</v>
      </c>
      <c r="C14" s="13">
        <v>59</v>
      </c>
      <c r="D14" s="13">
        <v>59</v>
      </c>
      <c r="E14" s="13">
        <v>59</v>
      </c>
      <c r="F14" s="13"/>
      <c r="G14" s="13">
        <v>44.9</v>
      </c>
      <c r="H14" s="13">
        <v>43.2</v>
      </c>
      <c r="I14" s="13">
        <v>43.2</v>
      </c>
      <c r="J14" s="13"/>
      <c r="K14" s="13">
        <v>1.7</v>
      </c>
      <c r="L14" s="13"/>
      <c r="M14" s="13"/>
      <c r="N14" s="13">
        <v>64</v>
      </c>
      <c r="O14" s="13">
        <v>64</v>
      </c>
      <c r="P14" s="13">
        <v>64</v>
      </c>
      <c r="Q14" s="13"/>
    </row>
    <row r="15" spans="1:17" ht="20.100000000000001" customHeight="1">
      <c r="A15" s="4" t="s">
        <v>265</v>
      </c>
      <c r="B15" s="3" t="s">
        <v>271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4.95" customHeight="1">
      <c r="A16" s="4" t="s">
        <v>272</v>
      </c>
      <c r="B16" s="3"/>
      <c r="C16" s="5">
        <v>59</v>
      </c>
      <c r="D16" s="5">
        <v>59</v>
      </c>
      <c r="E16" s="5">
        <v>59</v>
      </c>
      <c r="F16" s="5"/>
      <c r="G16" s="5">
        <v>44.9</v>
      </c>
      <c r="H16" s="5">
        <v>43.2</v>
      </c>
      <c r="I16" s="5">
        <v>43.2</v>
      </c>
      <c r="J16" s="5"/>
      <c r="K16" s="5">
        <v>1.7</v>
      </c>
      <c r="L16" s="5"/>
      <c r="M16" s="5"/>
      <c r="N16" s="5">
        <v>64</v>
      </c>
      <c r="O16" s="5">
        <v>64</v>
      </c>
      <c r="P16" s="5">
        <v>64</v>
      </c>
      <c r="Q16" s="5"/>
    </row>
    <row r="17" spans="1:17" ht="20.100000000000001" customHeight="1">
      <c r="A17" s="14" t="s">
        <v>273</v>
      </c>
      <c r="B17" s="3" t="s">
        <v>106</v>
      </c>
      <c r="C17" s="13">
        <v>15</v>
      </c>
      <c r="D17" s="13">
        <v>15</v>
      </c>
      <c r="E17" s="13">
        <v>15</v>
      </c>
      <c r="F17" s="13"/>
      <c r="G17" s="13">
        <v>14.8</v>
      </c>
      <c r="H17" s="13">
        <v>14.8</v>
      </c>
      <c r="I17" s="13">
        <v>14.8</v>
      </c>
      <c r="J17" s="13"/>
      <c r="K17" s="13"/>
      <c r="L17" s="13"/>
      <c r="M17" s="13"/>
      <c r="N17" s="13">
        <v>15</v>
      </c>
      <c r="O17" s="13">
        <v>15</v>
      </c>
      <c r="P17" s="13">
        <v>15</v>
      </c>
      <c r="Q17" s="13"/>
    </row>
    <row r="18" spans="1:17" ht="20.100000000000001" customHeight="1">
      <c r="A18" s="4" t="s">
        <v>265</v>
      </c>
      <c r="B18" s="3" t="s">
        <v>188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4.95" customHeight="1">
      <c r="A19" s="4" t="s">
        <v>274</v>
      </c>
      <c r="B19" s="3"/>
      <c r="C19" s="5">
        <v>1</v>
      </c>
      <c r="D19" s="5">
        <v>1</v>
      </c>
      <c r="E19" s="5">
        <v>1</v>
      </c>
      <c r="F19" s="5"/>
      <c r="G19" s="5">
        <v>1</v>
      </c>
      <c r="H19" s="5">
        <v>1</v>
      </c>
      <c r="I19" s="5">
        <v>1</v>
      </c>
      <c r="J19" s="5"/>
      <c r="K19" s="5"/>
      <c r="L19" s="5"/>
      <c r="M19" s="5"/>
      <c r="N19" s="5">
        <v>1</v>
      </c>
      <c r="O19" s="5">
        <v>1</v>
      </c>
      <c r="P19" s="5">
        <v>1</v>
      </c>
      <c r="Q19" s="5"/>
    </row>
    <row r="20" spans="1:17" ht="24.95" customHeight="1">
      <c r="A20" s="4" t="s">
        <v>275</v>
      </c>
      <c r="B20" s="3"/>
      <c r="C20" s="5">
        <v>14</v>
      </c>
      <c r="D20" s="5">
        <v>14</v>
      </c>
      <c r="E20" s="5">
        <v>14</v>
      </c>
      <c r="F20" s="5"/>
      <c r="G20" s="5">
        <v>13.8</v>
      </c>
      <c r="H20" s="5">
        <v>13.8</v>
      </c>
      <c r="I20" s="5">
        <v>13.8</v>
      </c>
      <c r="J20" s="5"/>
      <c r="K20" s="5"/>
      <c r="L20" s="5"/>
      <c r="M20" s="5"/>
      <c r="N20" s="5">
        <v>14</v>
      </c>
      <c r="O20" s="5">
        <v>14</v>
      </c>
      <c r="P20" s="5">
        <v>14</v>
      </c>
      <c r="Q20" s="5"/>
    </row>
    <row r="21" spans="1:17" ht="20.100000000000001" customHeight="1">
      <c r="A21" s="12" t="s">
        <v>119</v>
      </c>
      <c r="B21" s="15" t="s">
        <v>120</v>
      </c>
      <c r="C21" s="13">
        <f>VLOOKUP("Основной персонал, всего",A:U,3,0) + VLOOKUP("Вспомогательный персонал, всего",A:U,3,0) + VLOOKUP("Административно-управленческий персонал, всего",A:U,3,0)</f>
        <v>171.3</v>
      </c>
      <c r="D21" s="13">
        <f>VLOOKUP("Основной персонал, всего",A:U,4,0) + VLOOKUP("Вспомогательный персонал, всего",A:U,4,0) + VLOOKUP("Административно-управленческий персонал, всего",A:U,4,0)</f>
        <v>171.3</v>
      </c>
      <c r="E21" s="13">
        <f>VLOOKUP("Основной персонал, всего",A:U,5,0) + VLOOKUP("Вспомогательный персонал, всего",A:U,5,0) + VLOOKUP("Административно-управленческий персонал, всего",A:U,5,0)</f>
        <v>171.3</v>
      </c>
      <c r="F21" s="13">
        <f>VLOOKUP("Основной персонал, всего",A:U,6,0) + VLOOKUP("Вспомогательный персонал, всего",A:U,6,0) + VLOOKUP("Административно-управленческий персонал, всего",A:U,6,0)</f>
        <v>0</v>
      </c>
      <c r="G21" s="13">
        <f>VLOOKUP("Основной персонал, всего",A:U,7,0) + VLOOKUP("Вспомогательный персонал, всего",A:U,7,0) + VLOOKUP("Административно-управленческий персонал, всего",A:U,7,0)</f>
        <v>127.60000000000001</v>
      </c>
      <c r="H21" s="13">
        <f>VLOOKUP("Основной персонал, всего",A:U,8,0) + VLOOKUP("Вспомогательный персонал, всего",A:U,8,0) + VLOOKUP("Административно-управленческий персонал, всего",A:U,8,0)</f>
        <v>118.39999999999999</v>
      </c>
      <c r="I21" s="13">
        <f>VLOOKUP("Основной персонал, всего",A:U,9,0) + VLOOKUP("Вспомогательный персонал, всего",A:U,9,0) + VLOOKUP("Административно-управленческий персонал, всего",A:U,9,0)</f>
        <v>118.39999999999999</v>
      </c>
      <c r="J21" s="13">
        <f>VLOOKUP("Основной персонал, всего",A:U,10,0) + VLOOKUP("Вспомогательный персонал, всего",A:U,10,0) + VLOOKUP("Административно-управленческий персонал, всего",A:U,10,0)</f>
        <v>0</v>
      </c>
      <c r="K21" s="13">
        <f>VLOOKUP("Основной персонал, всего",A:U,11,0) + VLOOKUP("Вспомогательный персонал, всего",A:U,11,0) + VLOOKUP("Административно-управленческий персонал, всего",A:U,11,0)</f>
        <v>9.1999999999999993</v>
      </c>
      <c r="L21" s="13">
        <f>VLOOKUP("Основной персонал, всего",A:U,12,0) + VLOOKUP("Вспомогательный персонал, всего",A:U,12,0) + VLOOKUP("Административно-управленческий персонал, всего",A:U,12,0)</f>
        <v>0</v>
      </c>
      <c r="M21" s="13">
        <f>VLOOKUP("Основной персонал, всего",A:U,13,0) + VLOOKUP("Вспомогательный персонал, всего",A:U,13,0) + VLOOKUP("Административно-управленческий персонал, всего",A:U,13,0)</f>
        <v>0</v>
      </c>
      <c r="N21" s="13">
        <f>VLOOKUP("Основной персонал, всего",A:U,14,0) + VLOOKUP("Вспомогательный персонал, всего",A:U,14,0) + VLOOKUP("Административно-управленческий персонал, всего",A:U,14,0)</f>
        <v>170.53</v>
      </c>
      <c r="O21" s="13">
        <f>VLOOKUP("Основной персонал, всего",A:U,15,0) + VLOOKUP("Вспомогательный персонал, всего",A:U,15,0) + VLOOKUP("Административно-управленческий персонал, всего",A:U,15,0)</f>
        <v>170.53</v>
      </c>
      <c r="P21" s="13">
        <f>VLOOKUP("Основной персонал, всего",A:U,16,0) + VLOOKUP("Вспомогательный персонал, всего",A:U,16,0) + VLOOKUP("Административно-управленческий персонал, всего",A:U,16,0)</f>
        <v>170.53</v>
      </c>
      <c r="Q21" s="13">
        <f>VLOOKUP("Основной персонал, всего",A:U,17,0) + VLOOKUP("Вспомогательный персонал, всего",A:U,17,0) + VLOOKUP("Административно-управленческий персонал, всего",A:U,17,0)</f>
        <v>0</v>
      </c>
    </row>
  </sheetData>
  <sheetProtection sheet="1" objects="1" scenarios="1"/>
  <mergeCells count="30">
    <mergeCell ref="Q5:Q7"/>
    <mergeCell ref="D6:D7"/>
    <mergeCell ref="H6:H7"/>
    <mergeCell ref="I6:I7"/>
    <mergeCell ref="L5:L7"/>
    <mergeCell ref="M5:M7"/>
    <mergeCell ref="N5:N7"/>
    <mergeCell ref="O5:O7"/>
    <mergeCell ref="P5:P7"/>
    <mergeCell ref="E5:E7"/>
    <mergeCell ref="F5:F7"/>
    <mergeCell ref="H5:I5"/>
    <mergeCell ref="J5:J7"/>
    <mergeCell ref="K5:K7"/>
    <mergeCell ref="A1:Q1"/>
    <mergeCell ref="A2:Q2"/>
    <mergeCell ref="A3:A7"/>
    <mergeCell ref="B3:B7"/>
    <mergeCell ref="C3:F3"/>
    <mergeCell ref="G3:K3"/>
    <mergeCell ref="L3:M3"/>
    <mergeCell ref="N3:Q3"/>
    <mergeCell ref="C4:D4"/>
    <mergeCell ref="E4:F4"/>
    <mergeCell ref="G4:G7"/>
    <mergeCell ref="H4:K4"/>
    <mergeCell ref="L4:M4"/>
    <mergeCell ref="N4:O4"/>
    <mergeCell ref="P4:Q4"/>
    <mergeCell ref="C5:C7"/>
  </mergeCells>
  <phoneticPr fontId="0" type="noConversion"/>
  <pageMargins left="0.4" right="0.4" top="0.4" bottom="0.4" header="0.1" footer="0.1"/>
  <pageSetup paperSize="9" scale="32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1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23" t="s">
        <v>277</v>
      </c>
      <c r="B2" s="23" t="s">
        <v>78</v>
      </c>
      <c r="C2" s="23" t="s">
        <v>278</v>
      </c>
      <c r="D2" s="23"/>
      <c r="E2" s="23"/>
      <c r="F2" s="23"/>
      <c r="G2" s="23"/>
      <c r="H2" s="23"/>
      <c r="I2" s="23" t="s">
        <v>279</v>
      </c>
      <c r="J2" s="23"/>
      <c r="K2" s="23" t="s">
        <v>280</v>
      </c>
      <c r="L2" s="23"/>
      <c r="M2" s="23"/>
      <c r="N2" s="23"/>
      <c r="O2" s="23"/>
      <c r="P2" s="23"/>
    </row>
    <row r="3" spans="1:16" ht="30" customHeight="1">
      <c r="A3" s="23"/>
      <c r="B3" s="23"/>
      <c r="C3" s="23" t="s">
        <v>84</v>
      </c>
      <c r="D3" s="23" t="s">
        <v>214</v>
      </c>
      <c r="E3" s="23"/>
      <c r="F3" s="23"/>
      <c r="G3" s="23"/>
      <c r="H3" s="23"/>
      <c r="I3" s="23" t="s">
        <v>214</v>
      </c>
      <c r="J3" s="23"/>
      <c r="K3" s="23" t="s">
        <v>214</v>
      </c>
      <c r="L3" s="23"/>
      <c r="M3" s="23"/>
      <c r="N3" s="23"/>
      <c r="O3" s="23"/>
      <c r="P3" s="23"/>
    </row>
    <row r="4" spans="1:16" ht="30" customHeight="1">
      <c r="A4" s="23"/>
      <c r="B4" s="23"/>
      <c r="C4" s="23"/>
      <c r="D4" s="23" t="s">
        <v>257</v>
      </c>
      <c r="E4" s="23"/>
      <c r="F4" s="23"/>
      <c r="G4" s="23" t="s">
        <v>281</v>
      </c>
      <c r="H4" s="23" t="s">
        <v>259</v>
      </c>
      <c r="I4" s="23" t="s">
        <v>282</v>
      </c>
      <c r="J4" s="23" t="s">
        <v>283</v>
      </c>
      <c r="K4" s="23" t="s">
        <v>257</v>
      </c>
      <c r="L4" s="23"/>
      <c r="M4" s="23"/>
      <c r="N4" s="23"/>
      <c r="O4" s="23"/>
      <c r="P4" s="23"/>
    </row>
    <row r="5" spans="1:16" ht="30" customHeight="1">
      <c r="A5" s="23"/>
      <c r="B5" s="23"/>
      <c r="C5" s="23"/>
      <c r="D5" s="23" t="s">
        <v>84</v>
      </c>
      <c r="E5" s="23" t="s">
        <v>284</v>
      </c>
      <c r="F5" s="23"/>
      <c r="G5" s="23"/>
      <c r="H5" s="23"/>
      <c r="I5" s="23"/>
      <c r="J5" s="23"/>
      <c r="K5" s="23" t="s">
        <v>285</v>
      </c>
      <c r="L5" s="23" t="s">
        <v>286</v>
      </c>
      <c r="M5" s="23" t="s">
        <v>287</v>
      </c>
      <c r="N5" s="23"/>
      <c r="O5" s="23" t="s">
        <v>288</v>
      </c>
      <c r="P5" s="23" t="s">
        <v>289</v>
      </c>
    </row>
    <row r="6" spans="1:16" ht="30" customHeight="1">
      <c r="A6" s="23"/>
      <c r="B6" s="23"/>
      <c r="C6" s="23"/>
      <c r="D6" s="23"/>
      <c r="E6" s="23" t="s">
        <v>290</v>
      </c>
      <c r="F6" s="23" t="s">
        <v>291</v>
      </c>
      <c r="G6" s="23"/>
      <c r="H6" s="23"/>
      <c r="I6" s="23"/>
      <c r="J6" s="23"/>
      <c r="K6" s="23"/>
      <c r="L6" s="23"/>
      <c r="M6" s="23" t="s">
        <v>214</v>
      </c>
      <c r="N6" s="23"/>
      <c r="O6" s="23"/>
      <c r="P6" s="23"/>
    </row>
    <row r="7" spans="1:16" ht="39.95000000000000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3" t="s">
        <v>292</v>
      </c>
      <c r="N7" s="3" t="s">
        <v>293</v>
      </c>
      <c r="O7" s="23"/>
      <c r="P7" s="23"/>
    </row>
    <row r="8" spans="1:16" ht="20.100000000000001" customHeight="1">
      <c r="A8" s="3" t="s">
        <v>17</v>
      </c>
      <c r="B8" s="3" t="s">
        <v>19</v>
      </c>
      <c r="C8" s="3" t="s">
        <v>22</v>
      </c>
      <c r="D8" s="3" t="s">
        <v>25</v>
      </c>
      <c r="E8" s="3" t="s">
        <v>28</v>
      </c>
      <c r="F8" s="3" t="s">
        <v>31</v>
      </c>
      <c r="G8" s="3" t="s">
        <v>34</v>
      </c>
      <c r="H8" s="3" t="s">
        <v>37</v>
      </c>
      <c r="I8" s="3" t="s">
        <v>40</v>
      </c>
      <c r="J8" s="3" t="s">
        <v>43</v>
      </c>
      <c r="K8" s="3" t="s">
        <v>46</v>
      </c>
      <c r="L8" s="3" t="s">
        <v>49</v>
      </c>
      <c r="M8" s="3" t="s">
        <v>52</v>
      </c>
      <c r="N8" s="3" t="s">
        <v>55</v>
      </c>
      <c r="O8" s="3" t="s">
        <v>57</v>
      </c>
      <c r="P8" s="3" t="s">
        <v>59</v>
      </c>
    </row>
    <row r="9" spans="1:16" ht="20.100000000000001" customHeight="1">
      <c r="A9" s="14" t="s">
        <v>294</v>
      </c>
      <c r="B9" s="3" t="s">
        <v>88</v>
      </c>
      <c r="C9" s="13">
        <f>D9+G9+H9</f>
        <v>32886991.530000001</v>
      </c>
      <c r="D9" s="13">
        <v>30356774.359999999</v>
      </c>
      <c r="E9" s="13">
        <v>30356774.359999999</v>
      </c>
      <c r="F9" s="13">
        <v>0</v>
      </c>
      <c r="G9" s="13">
        <v>0</v>
      </c>
      <c r="H9" s="13">
        <v>2530217.17</v>
      </c>
      <c r="I9" s="13">
        <v>0</v>
      </c>
      <c r="J9" s="13">
        <v>0</v>
      </c>
      <c r="K9" s="13">
        <v>23024689.559999999</v>
      </c>
      <c r="L9" s="13">
        <v>1870700</v>
      </c>
      <c r="M9" s="13">
        <v>0</v>
      </c>
      <c r="N9" s="13">
        <v>0</v>
      </c>
      <c r="O9" s="13">
        <v>0</v>
      </c>
      <c r="P9" s="13">
        <v>5461384.7999999998</v>
      </c>
    </row>
    <row r="10" spans="1:16" ht="20.100000000000001" customHeight="1">
      <c r="A10" s="4" t="s">
        <v>265</v>
      </c>
      <c r="B10" s="3" t="s">
        <v>266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.95" customHeight="1">
      <c r="A11" s="4" t="s">
        <v>267</v>
      </c>
      <c r="B11" s="3"/>
      <c r="C11" s="5">
        <f>D11+G11+H11</f>
        <v>2663141.3199999998</v>
      </c>
      <c r="D11" s="5">
        <v>2663141.3199999998</v>
      </c>
      <c r="E11" s="5">
        <v>2663141.3199999998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2599272.89</v>
      </c>
      <c r="L11" s="5">
        <v>0</v>
      </c>
      <c r="M11" s="5">
        <v>0</v>
      </c>
      <c r="N11" s="5">
        <v>0</v>
      </c>
      <c r="O11" s="5">
        <v>0</v>
      </c>
      <c r="P11" s="5">
        <v>63868.43</v>
      </c>
    </row>
    <row r="12" spans="1:16" ht="21.95" customHeight="1">
      <c r="A12" s="4" t="s">
        <v>268</v>
      </c>
      <c r="B12" s="3"/>
      <c r="C12" s="5">
        <f>D12+G12+H12</f>
        <v>2594581.04</v>
      </c>
      <c r="D12" s="5">
        <v>1647255.54</v>
      </c>
      <c r="E12" s="5">
        <v>1647255.54</v>
      </c>
      <c r="F12" s="5">
        <v>0</v>
      </c>
      <c r="G12" s="5">
        <v>0</v>
      </c>
      <c r="H12" s="5">
        <v>947325.5</v>
      </c>
      <c r="I12" s="5">
        <v>0</v>
      </c>
      <c r="J12" s="5">
        <v>0</v>
      </c>
      <c r="K12" s="5">
        <v>1434990.13</v>
      </c>
      <c r="L12" s="5">
        <v>0</v>
      </c>
      <c r="M12" s="5">
        <v>0</v>
      </c>
      <c r="N12" s="5">
        <v>0</v>
      </c>
      <c r="O12" s="5">
        <v>0</v>
      </c>
      <c r="P12" s="5">
        <v>212265.41</v>
      </c>
    </row>
    <row r="13" spans="1:16" ht="21.95" customHeight="1">
      <c r="A13" s="4" t="s">
        <v>269</v>
      </c>
      <c r="B13" s="3"/>
      <c r="C13" s="5">
        <f>D13+G13+H13</f>
        <v>27629269.170000002</v>
      </c>
      <c r="D13" s="5">
        <v>26046377.5</v>
      </c>
      <c r="E13" s="5">
        <v>26046377.5</v>
      </c>
      <c r="F13" s="5">
        <v>0</v>
      </c>
      <c r="G13" s="5">
        <v>0</v>
      </c>
      <c r="H13" s="5">
        <v>1582891.67</v>
      </c>
      <c r="I13" s="5">
        <v>0</v>
      </c>
      <c r="J13" s="5">
        <v>0</v>
      </c>
      <c r="K13" s="5">
        <v>18990426.539999999</v>
      </c>
      <c r="L13" s="5">
        <v>1870700</v>
      </c>
      <c r="M13" s="5">
        <v>0</v>
      </c>
      <c r="N13" s="5">
        <v>0</v>
      </c>
      <c r="O13" s="5">
        <v>0</v>
      </c>
      <c r="P13" s="5">
        <v>5185250.96</v>
      </c>
    </row>
    <row r="14" spans="1:16" ht="20.100000000000001" customHeight="1">
      <c r="A14" s="14" t="s">
        <v>295</v>
      </c>
      <c r="B14" s="3" t="s">
        <v>98</v>
      </c>
      <c r="C14" s="13">
        <f>D14+G14+H14</f>
        <v>15798700.58</v>
      </c>
      <c r="D14" s="13">
        <v>15135718.939999999</v>
      </c>
      <c r="E14" s="13">
        <v>15135718.939999999</v>
      </c>
      <c r="F14" s="13">
        <v>0</v>
      </c>
      <c r="G14" s="13">
        <v>0</v>
      </c>
      <c r="H14" s="13">
        <v>662981.64</v>
      </c>
      <c r="I14" s="13">
        <v>0</v>
      </c>
      <c r="J14" s="13">
        <v>0</v>
      </c>
      <c r="K14" s="13">
        <v>14240527.539999999</v>
      </c>
      <c r="L14" s="13">
        <v>0</v>
      </c>
      <c r="M14" s="13">
        <v>0</v>
      </c>
      <c r="N14" s="13">
        <v>0</v>
      </c>
      <c r="O14" s="13">
        <v>0</v>
      </c>
      <c r="P14" s="13">
        <v>895191.4</v>
      </c>
    </row>
    <row r="15" spans="1:16" ht="20.100000000000001" customHeight="1">
      <c r="A15" s="4" t="s">
        <v>265</v>
      </c>
      <c r="B15" s="3" t="s">
        <v>271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5" customHeight="1">
      <c r="A16" s="4" t="s">
        <v>272</v>
      </c>
      <c r="B16" s="3"/>
      <c r="C16" s="5">
        <f>D16+G16+H16</f>
        <v>15798700.58</v>
      </c>
      <c r="D16" s="5">
        <v>15135718.939999999</v>
      </c>
      <c r="E16" s="5">
        <v>15135718.939999999</v>
      </c>
      <c r="F16" s="5">
        <v>0</v>
      </c>
      <c r="G16" s="5">
        <v>0</v>
      </c>
      <c r="H16" s="5">
        <v>662981.64</v>
      </c>
      <c r="I16" s="5">
        <v>0</v>
      </c>
      <c r="J16" s="5">
        <v>0</v>
      </c>
      <c r="K16" s="5">
        <v>14240527.539999999</v>
      </c>
      <c r="L16" s="5">
        <v>0</v>
      </c>
      <c r="M16" s="5">
        <v>0</v>
      </c>
      <c r="N16" s="5">
        <v>0</v>
      </c>
      <c r="O16" s="5">
        <v>0</v>
      </c>
      <c r="P16" s="5">
        <v>895191.4</v>
      </c>
    </row>
    <row r="17" spans="1:16" ht="20.100000000000001" customHeight="1">
      <c r="A17" s="14" t="s">
        <v>296</v>
      </c>
      <c r="B17" s="3" t="s">
        <v>106</v>
      </c>
      <c r="C17" s="13">
        <f>D17+G17+H17</f>
        <v>12009484.050000001</v>
      </c>
      <c r="D17" s="13">
        <v>12009484.050000001</v>
      </c>
      <c r="E17" s="13">
        <v>12009484.050000001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10683404.029999999</v>
      </c>
      <c r="L17" s="13">
        <v>139300</v>
      </c>
      <c r="M17" s="13">
        <v>0</v>
      </c>
      <c r="N17" s="13">
        <v>0</v>
      </c>
      <c r="O17" s="13">
        <v>0</v>
      </c>
      <c r="P17" s="13">
        <v>1186780.02</v>
      </c>
    </row>
    <row r="18" spans="1:16" ht="20.100000000000001" customHeight="1">
      <c r="A18" s="4" t="s">
        <v>265</v>
      </c>
      <c r="B18" s="3" t="s">
        <v>188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.95" customHeight="1">
      <c r="A19" s="4" t="s">
        <v>274</v>
      </c>
      <c r="B19" s="3"/>
      <c r="C19" s="5">
        <f>D19+G19+H19</f>
        <v>1185443.31</v>
      </c>
      <c r="D19" s="5">
        <v>1185443.31</v>
      </c>
      <c r="E19" s="5">
        <v>1185443.31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1164030.03</v>
      </c>
      <c r="L19" s="5">
        <v>0</v>
      </c>
      <c r="M19" s="5">
        <v>0</v>
      </c>
      <c r="N19" s="5">
        <v>0</v>
      </c>
      <c r="O19" s="5">
        <v>0</v>
      </c>
      <c r="P19" s="5">
        <v>21413.279999999999</v>
      </c>
    </row>
    <row r="20" spans="1:16" ht="21.95" customHeight="1">
      <c r="A20" s="4" t="s">
        <v>275</v>
      </c>
      <c r="B20" s="3"/>
      <c r="C20" s="5">
        <f>D20+G20+H20</f>
        <v>10824040.74</v>
      </c>
      <c r="D20" s="5">
        <v>10824040.74</v>
      </c>
      <c r="E20" s="5">
        <v>10824040.74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9519374</v>
      </c>
      <c r="L20" s="5">
        <v>139300</v>
      </c>
      <c r="M20" s="5">
        <v>0</v>
      </c>
      <c r="N20" s="5">
        <v>0</v>
      </c>
      <c r="O20" s="5">
        <v>0</v>
      </c>
      <c r="P20" s="5">
        <v>1165366.74</v>
      </c>
    </row>
    <row r="21" spans="1:16" ht="20.100000000000001" customHeight="1">
      <c r="A21" s="12" t="s">
        <v>119</v>
      </c>
      <c r="B21" s="15" t="s">
        <v>120</v>
      </c>
      <c r="C21" s="13">
        <f>VLOOKUP("1000",$B:$Z,2,0) + VLOOKUP("2000",$B:$Z,2,0) + VLOOKUP("3000",$B:$Z,2,0)</f>
        <v>60695176.159999996</v>
      </c>
      <c r="D21" s="13">
        <f>VLOOKUP("1000",$B:$Z,3,0) + VLOOKUP("2000",$B:$Z,3,0) + VLOOKUP("3000",$B:$Z,3,0)</f>
        <v>57501977.349999994</v>
      </c>
      <c r="E21" s="13">
        <f>VLOOKUP("1000",$B:$Z,4,0) + VLOOKUP("2000",$B:$Z,4,0) + VLOOKUP("3000",$B:$Z,4,0)</f>
        <v>57501977.349999994</v>
      </c>
      <c r="F21" s="13">
        <f>VLOOKUP("1000",$B:$Z,5,0) + VLOOKUP("2000",$B:$Z,5,0) + VLOOKUP("3000",$B:$Z,5,0)</f>
        <v>0</v>
      </c>
      <c r="G21" s="13">
        <f>VLOOKUP("1000",$B:$Z,6,0) + VLOOKUP("2000",$B:$Z,6,0) + VLOOKUP("3000",$B:$Z,6,0)</f>
        <v>0</v>
      </c>
      <c r="H21" s="13">
        <f>VLOOKUP("1000",$B:$Z,7,0) + VLOOKUP("2000",$B:$Z,7,0) + VLOOKUP("3000",$B:$Z,7,0)</f>
        <v>3193198.81</v>
      </c>
      <c r="I21" s="13">
        <f>VLOOKUP("1000",$B:$Z,8,0) + VLOOKUP("2000",$B:$Z,8,0) + VLOOKUP("3000",$B:$Z,8,0)</f>
        <v>0</v>
      </c>
      <c r="J21" s="13">
        <f>VLOOKUP("1000",$B:$Z,9,0) + VLOOKUP("2000",$B:$Z,9,0) + VLOOKUP("3000",$B:$Z,9,0)</f>
        <v>0</v>
      </c>
      <c r="K21" s="13">
        <f>VLOOKUP("1000",$B:$Z,10,0) + VLOOKUP("2000",$B:$Z,10,0) + VLOOKUP("3000",$B:$Z,10,0)</f>
        <v>47948621.129999995</v>
      </c>
      <c r="L21" s="13">
        <f>VLOOKUP("1000",$B:$Z,11,0) + VLOOKUP("2000",$B:$Z,11,0) + VLOOKUP("3000",$B:$Z,11,0)</f>
        <v>2010000</v>
      </c>
      <c r="M21" s="13">
        <f>VLOOKUP("1000",$B:$Z,12,0) + VLOOKUP("2000",$B:$Z,12,0) + VLOOKUP("3000",$B:$Z,12,0)</f>
        <v>0</v>
      </c>
      <c r="N21" s="13">
        <f>VLOOKUP("1000",$B:$Z,13,0) + VLOOKUP("2000",$B:$Z,13,0) + VLOOKUP("3000",$B:$Z,13,0)</f>
        <v>0</v>
      </c>
      <c r="O21" s="13">
        <f>VLOOKUP("1000",$B:$Z,14,0) + VLOOKUP("2000",$B:$Z,14,0) + VLOOKUP("3000",$B:$Z,14,0)</f>
        <v>0</v>
      </c>
      <c r="P21" s="13">
        <f>VLOOKUP("1000",$B:$Z,15,0) + VLOOKUP("2000",$B:$Z,15,0) + VLOOKUP("3000",$B:$Z,15,0)</f>
        <v>7543356.2200000007</v>
      </c>
    </row>
  </sheetData>
  <sheetProtection sheet="1" objects="1" scenarios="1"/>
  <mergeCells count="26">
    <mergeCell ref="O5:O7"/>
    <mergeCell ref="P5:P7"/>
    <mergeCell ref="E6:E7"/>
    <mergeCell ref="F6:F7"/>
    <mergeCell ref="M6:N6"/>
    <mergeCell ref="D5:D7"/>
    <mergeCell ref="E5:F5"/>
    <mergeCell ref="K5:K7"/>
    <mergeCell ref="L5:L7"/>
    <mergeCell ref="M5:N5"/>
    <mergeCell ref="A1:P1"/>
    <mergeCell ref="A2:A7"/>
    <mergeCell ref="B2:B7"/>
    <mergeCell ref="C2:H2"/>
    <mergeCell ref="I2:J2"/>
    <mergeCell ref="K2:P2"/>
    <mergeCell ref="C3:C7"/>
    <mergeCell ref="D3:H3"/>
    <mergeCell ref="I3:J3"/>
    <mergeCell ref="K3:P3"/>
    <mergeCell ref="D4:F4"/>
    <mergeCell ref="G4:G7"/>
    <mergeCell ref="H4:H7"/>
    <mergeCell ref="I4:I7"/>
    <mergeCell ref="J4:J7"/>
    <mergeCell ref="K4:P4"/>
  </mergeCells>
  <phoneticPr fontId="0" type="noConversion"/>
  <pageMargins left="0.4" right="0.4" top="0.4" bottom="0.4" header="0.1" footer="0.1"/>
  <pageSetup paperSize="9" scale="34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277</v>
      </c>
      <c r="B1" s="23" t="s">
        <v>78</v>
      </c>
      <c r="C1" s="23" t="s">
        <v>297</v>
      </c>
      <c r="D1" s="23"/>
      <c r="E1" s="23"/>
      <c r="F1" s="23"/>
      <c r="G1" s="23"/>
      <c r="H1" s="23"/>
      <c r="I1" s="23" t="s">
        <v>297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214</v>
      </c>
      <c r="D2" s="23"/>
      <c r="E2" s="23"/>
      <c r="F2" s="23"/>
      <c r="G2" s="23"/>
      <c r="H2" s="23"/>
      <c r="I2" s="23" t="s">
        <v>214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281</v>
      </c>
      <c r="D3" s="23"/>
      <c r="E3" s="23"/>
      <c r="F3" s="23"/>
      <c r="G3" s="23"/>
      <c r="H3" s="23"/>
      <c r="I3" s="23" t="s">
        <v>259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285</v>
      </c>
      <c r="D4" s="23" t="s">
        <v>286</v>
      </c>
      <c r="E4" s="23" t="s">
        <v>287</v>
      </c>
      <c r="F4" s="23"/>
      <c r="G4" s="23" t="s">
        <v>288</v>
      </c>
      <c r="H4" s="23" t="s">
        <v>289</v>
      </c>
      <c r="I4" s="23" t="s">
        <v>285</v>
      </c>
      <c r="J4" s="23" t="s">
        <v>286</v>
      </c>
      <c r="K4" s="23" t="s">
        <v>287</v>
      </c>
      <c r="L4" s="23"/>
      <c r="M4" s="23" t="s">
        <v>288</v>
      </c>
      <c r="N4" s="23" t="s">
        <v>289</v>
      </c>
    </row>
    <row r="5" spans="1:14" ht="30" customHeight="1">
      <c r="A5" s="23"/>
      <c r="B5" s="23"/>
      <c r="C5" s="23"/>
      <c r="D5" s="23"/>
      <c r="E5" s="23" t="s">
        <v>214</v>
      </c>
      <c r="F5" s="23"/>
      <c r="G5" s="23"/>
      <c r="H5" s="23"/>
      <c r="I5" s="23"/>
      <c r="J5" s="23"/>
      <c r="K5" s="23" t="s">
        <v>214</v>
      </c>
      <c r="L5" s="23"/>
      <c r="M5" s="23"/>
      <c r="N5" s="23"/>
    </row>
    <row r="6" spans="1:14" ht="30" customHeight="1">
      <c r="A6" s="23"/>
      <c r="B6" s="23"/>
      <c r="C6" s="23"/>
      <c r="D6" s="23"/>
      <c r="E6" s="3" t="s">
        <v>292</v>
      </c>
      <c r="F6" s="3" t="s">
        <v>293</v>
      </c>
      <c r="G6" s="23"/>
      <c r="H6" s="23"/>
      <c r="I6" s="23"/>
      <c r="J6" s="23"/>
      <c r="K6" s="3" t="s">
        <v>292</v>
      </c>
      <c r="L6" s="3" t="s">
        <v>293</v>
      </c>
      <c r="M6" s="23"/>
      <c r="N6" s="23"/>
    </row>
    <row r="7" spans="1:14" ht="20.100000000000001" customHeight="1">
      <c r="A7" s="3" t="s">
        <v>17</v>
      </c>
      <c r="B7" s="3" t="s">
        <v>19</v>
      </c>
      <c r="C7" s="3" t="s">
        <v>22</v>
      </c>
      <c r="D7" s="3" t="s">
        <v>25</v>
      </c>
      <c r="E7" s="3" t="s">
        <v>28</v>
      </c>
      <c r="F7" s="3" t="s">
        <v>31</v>
      </c>
      <c r="G7" s="3" t="s">
        <v>34</v>
      </c>
      <c r="H7" s="3" t="s">
        <v>37</v>
      </c>
      <c r="I7" s="3" t="s">
        <v>40</v>
      </c>
      <c r="J7" s="3" t="s">
        <v>43</v>
      </c>
      <c r="K7" s="3" t="s">
        <v>46</v>
      </c>
      <c r="L7" s="3" t="s">
        <v>49</v>
      </c>
      <c r="M7" s="3" t="s">
        <v>52</v>
      </c>
      <c r="N7" s="3" t="s">
        <v>55</v>
      </c>
    </row>
    <row r="8" spans="1:14" ht="20.100000000000001" customHeight="1">
      <c r="A8" s="14" t="s">
        <v>294</v>
      </c>
      <c r="B8" s="3" t="s">
        <v>88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1997300.61</v>
      </c>
      <c r="J8" s="13">
        <v>0</v>
      </c>
      <c r="K8" s="13">
        <v>0</v>
      </c>
      <c r="L8" s="13">
        <v>0</v>
      </c>
      <c r="M8" s="13">
        <v>0</v>
      </c>
      <c r="N8" s="13">
        <v>532916.56000000006</v>
      </c>
    </row>
    <row r="9" spans="1:14" ht="20.100000000000001" customHeight="1">
      <c r="A9" s="4" t="s">
        <v>265</v>
      </c>
      <c r="B9" s="3" t="s">
        <v>266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0.100000000000001" customHeight="1">
      <c r="A10" s="4" t="s">
        <v>267</v>
      </c>
      <c r="B10" s="3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20.100000000000001" customHeight="1">
      <c r="A11" s="4" t="s">
        <v>268</v>
      </c>
      <c r="B11" s="3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887325.5</v>
      </c>
      <c r="J11" s="5">
        <v>0</v>
      </c>
      <c r="K11" s="5">
        <v>0</v>
      </c>
      <c r="L11" s="5">
        <v>0</v>
      </c>
      <c r="M11" s="5">
        <v>0</v>
      </c>
      <c r="N11" s="5">
        <v>60000</v>
      </c>
    </row>
    <row r="12" spans="1:14" ht="20.100000000000001" customHeight="1">
      <c r="A12" s="4" t="s">
        <v>269</v>
      </c>
      <c r="B12" s="3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1109975.1100000001</v>
      </c>
      <c r="J12" s="5">
        <v>0</v>
      </c>
      <c r="K12" s="5">
        <v>0</v>
      </c>
      <c r="L12" s="5">
        <v>0</v>
      </c>
      <c r="M12" s="5">
        <v>0</v>
      </c>
      <c r="N12" s="5">
        <v>472916.56</v>
      </c>
    </row>
    <row r="13" spans="1:14" ht="20.100000000000001" customHeight="1">
      <c r="A13" s="14" t="s">
        <v>295</v>
      </c>
      <c r="B13" s="3" t="s">
        <v>98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642981.64</v>
      </c>
      <c r="J13" s="13">
        <v>0</v>
      </c>
      <c r="K13" s="13">
        <v>0</v>
      </c>
      <c r="L13" s="13">
        <v>0</v>
      </c>
      <c r="M13" s="13">
        <v>0</v>
      </c>
      <c r="N13" s="13">
        <v>20000</v>
      </c>
    </row>
    <row r="14" spans="1:14" ht="20.100000000000001" customHeight="1">
      <c r="A14" s="4" t="s">
        <v>265</v>
      </c>
      <c r="B14" s="3" t="s">
        <v>271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0.100000000000001" customHeight="1">
      <c r="A15" s="4" t="s">
        <v>272</v>
      </c>
      <c r="B15" s="3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642981.64</v>
      </c>
      <c r="J15" s="5">
        <v>0</v>
      </c>
      <c r="K15" s="5">
        <v>0</v>
      </c>
      <c r="L15" s="5">
        <v>0</v>
      </c>
      <c r="M15" s="5">
        <v>0</v>
      </c>
      <c r="N15" s="5">
        <v>20000</v>
      </c>
    </row>
    <row r="16" spans="1:14" ht="20.100000000000001" customHeight="1">
      <c r="A16" s="14" t="s">
        <v>296</v>
      </c>
      <c r="B16" s="3" t="s">
        <v>106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ht="20.100000000000001" customHeight="1">
      <c r="A17" s="4" t="s">
        <v>265</v>
      </c>
      <c r="B17" s="3" t="s">
        <v>188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0.100000000000001" customHeight="1">
      <c r="A18" s="4" t="s">
        <v>274</v>
      </c>
      <c r="B18" s="3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ht="20.100000000000001" customHeight="1">
      <c r="A19" s="4" t="s">
        <v>275</v>
      </c>
      <c r="B19" s="3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20.100000000000001" customHeight="1">
      <c r="A20" s="12" t="s">
        <v>119</v>
      </c>
      <c r="B20" s="15" t="s">
        <v>120</v>
      </c>
      <c r="C20" s="13">
        <f>VLOOKUP("1000",$B:$Z,2,0) + VLOOKUP("2000",$B:$Z,2,0) + VLOOKUP("3000",$B:$Z,2,0)</f>
        <v>0</v>
      </c>
      <c r="D20" s="13">
        <f>VLOOKUP("1000",$B:$Z,3,0) + VLOOKUP("2000",$B:$Z,3,0) + VLOOKUP("3000",$B:$Z,3,0)</f>
        <v>0</v>
      </c>
      <c r="E20" s="13">
        <f>VLOOKUP("1000",$B:$Z,4,0) + VLOOKUP("2000",$B:$Z,4,0) + VLOOKUP("3000",$B:$Z,4,0)</f>
        <v>0</v>
      </c>
      <c r="F20" s="13">
        <f>VLOOKUP("1000",$B:$Z,5,0) + VLOOKUP("2000",$B:$Z,5,0) + VLOOKUP("3000",$B:$Z,5,0)</f>
        <v>0</v>
      </c>
      <c r="G20" s="13">
        <f>VLOOKUP("1000",$B:$Z,6,0) + VLOOKUP("2000",$B:$Z,6,0) + VLOOKUP("3000",$B:$Z,6,0)</f>
        <v>0</v>
      </c>
      <c r="H20" s="13">
        <f>VLOOKUP("1000",$B:$Z,7,0) + VLOOKUP("2000",$B:$Z,7,0) + VLOOKUP("3000",$B:$Z,7,0)</f>
        <v>0</v>
      </c>
      <c r="I20" s="13">
        <f>VLOOKUP("1000",$B:$Z,8,0) + VLOOKUP("2000",$B:$Z,8,0) + VLOOKUP("3000",$B:$Z,8,0)</f>
        <v>2640282.25</v>
      </c>
      <c r="J20" s="13">
        <f>VLOOKUP("1000",$B:$Z,9,0) + VLOOKUP("2000",$B:$Z,9,0) + VLOOKUP("3000",$B:$Z,9,0)</f>
        <v>0</v>
      </c>
      <c r="K20" s="13">
        <f>VLOOKUP("1000",$B:$Z,10,0) + VLOOKUP("2000",$B:$Z,10,0) + VLOOKUP("3000",$B:$Z,10,0)</f>
        <v>0</v>
      </c>
      <c r="L20" s="13">
        <f>VLOOKUP("1000",$B:$Z,11,0) + VLOOKUP("2000",$B:$Z,11,0) + VLOOKUP("3000",$B:$Z,11,0)</f>
        <v>0</v>
      </c>
      <c r="M20" s="13">
        <f>VLOOKUP("1000",$B:$Z,12,0) + VLOOKUP("2000",$B:$Z,12,0) + VLOOKUP("3000",$B:$Z,12,0)</f>
        <v>0</v>
      </c>
      <c r="N20" s="13">
        <f>VLOOKUP("1000",$B:$Z,13,0) + VLOOKUP("2000",$B:$Z,13,0) + VLOOKUP("3000",$B:$Z,13,0)</f>
        <v>552916.56000000006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scale="3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Титульный лист</vt:lpstr>
      <vt:lpstr>1.1</vt:lpstr>
      <vt:lpstr>1.2</vt:lpstr>
      <vt:lpstr>1.3</vt:lpstr>
      <vt:lpstr>1.4</vt:lpstr>
      <vt:lpstr>1.5</vt:lpstr>
      <vt:lpstr>1.6 (1)</vt:lpstr>
      <vt:lpstr>1.6 (2)</vt:lpstr>
      <vt:lpstr>1.6 (3)</vt:lpstr>
      <vt:lpstr>1.6 (4)</vt:lpstr>
      <vt:lpstr>1.7</vt:lpstr>
      <vt:lpstr>1.8.1</vt:lpstr>
      <vt:lpstr>1.8.2</vt:lpstr>
      <vt:lpstr>1.9</vt:lpstr>
      <vt:lpstr>2.1 (1)</vt:lpstr>
      <vt:lpstr>2.1 (2)</vt:lpstr>
      <vt:lpstr>2.2</vt:lpstr>
      <vt:lpstr>2.3 (1)</vt:lpstr>
      <vt:lpstr>2.4</vt:lpstr>
      <vt:lpstr>2.5 (1)</vt:lpstr>
      <vt:lpstr>2.5 (2)</vt:lpstr>
      <vt:lpstr>2.5 (3)</vt:lpstr>
      <vt:lpstr>2.5 (4)</vt:lpstr>
      <vt:lpstr>2.6 (1)</vt:lpstr>
      <vt:lpstr>2.6 (2)</vt:lpstr>
      <vt:lpstr>2.6 (3)</vt:lpstr>
      <vt:lpstr>2.6 (4)</vt:lpstr>
      <vt:lpstr>2.7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Windows User</cp:lastModifiedBy>
  <cp:lastPrinted>2024-02-28T14:08:06Z</cp:lastPrinted>
  <dcterms:created xsi:type="dcterms:W3CDTF">2024-02-28T14:11:58Z</dcterms:created>
  <dcterms:modified xsi:type="dcterms:W3CDTF">2024-02-28T14:11:59Z</dcterms:modified>
</cp:coreProperties>
</file>